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https://hudgov-my.sharepoint.com/personal/antonio_a_carraway_hud_gov/Documents/AFGE/CPOAPPS/AFGE/All AFGE Council 222 Items/All Bargaining-Negotiations/COVID19/COVID19 EPSLA/OCHCO Guidance/"/>
    </mc:Choice>
  </mc:AlternateContent>
  <xr:revisionPtr revIDLastSave="0" documentId="8_{E9E7B25B-B6A5-4E93-BD48-5A092A94A26C}" xr6:coauthVersionLast="45" xr6:coauthVersionMax="45" xr10:uidLastSave="{00000000-0000-0000-0000-000000000000}"/>
  <bookViews>
    <workbookView xWindow="2625" yWindow="2625" windowWidth="13650" windowHeight="11400" activeTab="1" xr2:uid="{32F47B50-CAC5-471B-A267-B263C60D1BA4}"/>
  </bookViews>
  <sheets>
    <sheet name="About" sheetId="6" r:id="rId1"/>
    <sheet name="Calculator" sheetId="2" r:id="rId2"/>
    <sheet name="100% rate TC01-TD91,92,93" sheetId="4" state="hidden" r:id="rId3"/>
    <sheet name="Two Thirds rate TC01-TD94,95,96" sheetId="3" state="hidden" r:id="rId4"/>
  </sheets>
  <definedNames>
    <definedName name="_xlnm.Print_Area" localSheetId="1">Calculator!$A$1:$H$18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4" i="2" l="1"/>
  <c r="G23" i="3" l="1"/>
  <c r="G21" i="4"/>
  <c r="B18" i="2" l="1"/>
  <c r="B17" i="2" l="1"/>
  <c r="F23" i="3" l="1"/>
  <c r="E23" i="3"/>
  <c r="C13" i="3"/>
  <c r="D13" i="3"/>
  <c r="E13" i="3"/>
  <c r="F13" i="3"/>
  <c r="G13" i="3"/>
  <c r="H13" i="3"/>
  <c r="B13" i="3"/>
  <c r="C3" i="3"/>
  <c r="D3" i="3"/>
  <c r="E3" i="3"/>
  <c r="F3" i="3"/>
  <c r="G3" i="3"/>
  <c r="H3" i="3"/>
  <c r="B3" i="3"/>
  <c r="F21" i="4"/>
  <c r="E21" i="4"/>
  <c r="C12" i="4"/>
  <c r="D12" i="4"/>
  <c r="E12" i="4"/>
  <c r="F12" i="4"/>
  <c r="G12" i="4"/>
  <c r="H12" i="4"/>
  <c r="B12" i="4"/>
  <c r="C3" i="4"/>
  <c r="D3" i="4"/>
  <c r="E3" i="4"/>
  <c r="F3" i="4"/>
  <c r="G3" i="4"/>
  <c r="H3" i="4"/>
  <c r="B3" i="4"/>
  <c r="D23" i="3" l="1"/>
  <c r="B27" i="3"/>
  <c r="B28" i="3"/>
  <c r="G4" i="4"/>
  <c r="B26" i="4"/>
  <c r="E14" i="3"/>
  <c r="B14" i="3"/>
  <c r="H14" i="3"/>
  <c r="D4" i="3"/>
  <c r="G14" i="3"/>
  <c r="C4" i="3"/>
  <c r="C5" i="3" s="1"/>
  <c r="B4" i="3"/>
  <c r="B5" i="3" s="1"/>
  <c r="G4" i="3"/>
  <c r="F4" i="3"/>
  <c r="E4" i="3"/>
  <c r="D14" i="3"/>
  <c r="F14" i="3"/>
  <c r="H4" i="3"/>
  <c r="C14" i="3"/>
  <c r="B22" i="3"/>
  <c r="F4" i="4"/>
  <c r="E4" i="4"/>
  <c r="H13" i="4"/>
  <c r="D4" i="4"/>
  <c r="C13" i="4"/>
  <c r="F13" i="4"/>
  <c r="C4" i="4"/>
  <c r="E13" i="4"/>
  <c r="B13" i="4"/>
  <c r="B4" i="4"/>
  <c r="D13" i="4"/>
  <c r="H4" i="4"/>
  <c r="G13" i="4"/>
  <c r="B25" i="4"/>
  <c r="B20" i="4"/>
  <c r="E12" i="2"/>
  <c r="H9" i="2"/>
  <c r="G9" i="2"/>
  <c r="F9" i="2"/>
  <c r="E9" i="2"/>
  <c r="D9" i="2"/>
  <c r="C9" i="2"/>
  <c r="B9" i="2"/>
  <c r="H4" i="2"/>
  <c r="G4" i="2"/>
  <c r="F4" i="2"/>
  <c r="E4" i="2"/>
  <c r="D4" i="2"/>
  <c r="C4" i="2"/>
  <c r="B4" i="2"/>
  <c r="B6" i="3" l="1"/>
  <c r="B10" i="3" s="1"/>
  <c r="C6" i="3"/>
  <c r="C10" i="3" s="1"/>
  <c r="B22" i="4"/>
  <c r="B23" i="4" s="1"/>
  <c r="D15" i="4"/>
  <c r="D17" i="4" s="1"/>
  <c r="H15" i="4"/>
  <c r="H17" i="4" s="1"/>
  <c r="E6" i="4"/>
  <c r="E8" i="4" s="1"/>
  <c r="D6" i="4"/>
  <c r="D8" i="4" s="1"/>
  <c r="B5" i="4"/>
  <c r="B9" i="4" s="1"/>
  <c r="B15" i="4"/>
  <c r="B17" i="4" s="1"/>
  <c r="F6" i="4"/>
  <c r="F8" i="4" s="1"/>
  <c r="E15" i="4"/>
  <c r="E17" i="4" s="1"/>
  <c r="H6" i="4"/>
  <c r="H8" i="4" s="1"/>
  <c r="G6" i="4"/>
  <c r="G8" i="4" s="1"/>
  <c r="C6" i="4"/>
  <c r="C8" i="4" s="1"/>
  <c r="F15" i="4"/>
  <c r="F17" i="4" s="1"/>
  <c r="G15" i="4"/>
  <c r="G17" i="4" s="1"/>
  <c r="C15" i="4"/>
  <c r="C17" i="4" s="1"/>
  <c r="B21" i="4"/>
  <c r="B23" i="3"/>
  <c r="G5" i="3"/>
  <c r="E15" i="3"/>
  <c r="C15" i="3"/>
  <c r="F15" i="3"/>
  <c r="D5" i="3"/>
  <c r="H5" i="3"/>
  <c r="G15" i="3"/>
  <c r="D15" i="3"/>
  <c r="H15" i="3"/>
  <c r="E5" i="3"/>
  <c r="B15" i="3"/>
  <c r="F5" i="3"/>
  <c r="E5" i="4"/>
  <c r="E9" i="4" s="1"/>
  <c r="C5" i="4"/>
  <c r="C9" i="4" s="1"/>
  <c r="B7" i="3"/>
  <c r="B24" i="3"/>
  <c r="B6" i="4"/>
  <c r="G5" i="4"/>
  <c r="G9" i="4" s="1"/>
  <c r="D5" i="4"/>
  <c r="D9" i="4" s="1"/>
  <c r="F5" i="4"/>
  <c r="F9" i="4" s="1"/>
  <c r="H5" i="4"/>
  <c r="C7" i="3"/>
  <c r="C9" i="3" s="1"/>
  <c r="D5" i="2"/>
  <c r="B5" i="2"/>
  <c r="F5" i="2"/>
  <c r="H5" i="2"/>
  <c r="G5" i="2"/>
  <c r="C5" i="2"/>
  <c r="E5" i="2"/>
  <c r="E13" i="2"/>
  <c r="G6" i="3" l="1"/>
  <c r="G10" i="3" s="1"/>
  <c r="H6" i="3"/>
  <c r="E6" i="3"/>
  <c r="E10" i="3" s="1"/>
  <c r="F6" i="3"/>
  <c r="F10" i="3" s="1"/>
  <c r="D6" i="3"/>
  <c r="D10" i="3" s="1"/>
  <c r="B9" i="3"/>
  <c r="C8" i="3"/>
  <c r="B8" i="3"/>
  <c r="D7" i="4"/>
  <c r="C7" i="4"/>
  <c r="B7" i="4"/>
  <c r="H7" i="4"/>
  <c r="E16" i="4" s="1"/>
  <c r="G7" i="4"/>
  <c r="F7" i="4"/>
  <c r="E7" i="4"/>
  <c r="G7" i="3"/>
  <c r="G9" i="3" s="1"/>
  <c r="D17" i="3"/>
  <c r="D19" i="3" s="1"/>
  <c r="H7" i="3"/>
  <c r="H9" i="3" s="1"/>
  <c r="H17" i="3"/>
  <c r="H19" i="3" s="1"/>
  <c r="E14" i="4"/>
  <c r="E18" i="4" s="1"/>
  <c r="H9" i="4"/>
  <c r="D7" i="3"/>
  <c r="D8" i="3" s="1"/>
  <c r="B17" i="3"/>
  <c r="B19" i="3" s="1"/>
  <c r="C17" i="3"/>
  <c r="C19" i="3" s="1"/>
  <c r="G17" i="3"/>
  <c r="G19" i="3" s="1"/>
  <c r="F7" i="3"/>
  <c r="F9" i="3" s="1"/>
  <c r="F17" i="3"/>
  <c r="F19" i="3" s="1"/>
  <c r="E17" i="3"/>
  <c r="E19" i="3" s="1"/>
  <c r="B8" i="4"/>
  <c r="B29" i="4" s="1"/>
  <c r="B25" i="3"/>
  <c r="E7" i="3"/>
  <c r="E9" i="3" s="1"/>
  <c r="H14" i="4"/>
  <c r="H18" i="4" s="1"/>
  <c r="B30" i="4" s="1"/>
  <c r="D14" i="4"/>
  <c r="D18" i="4" s="1"/>
  <c r="C14" i="4"/>
  <c r="C18" i="4" s="1"/>
  <c r="B14" i="4"/>
  <c r="B18" i="4" s="1"/>
  <c r="G14" i="4"/>
  <c r="G18" i="4" s="1"/>
  <c r="F14" i="4"/>
  <c r="F18" i="4" s="1"/>
  <c r="B24" i="4"/>
  <c r="B27" i="4" s="1"/>
  <c r="B28" i="4" s="1"/>
  <c r="B10" i="2"/>
  <c r="H10" i="2"/>
  <c r="G10" i="2"/>
  <c r="F10" i="2"/>
  <c r="E10" i="2"/>
  <c r="C10" i="2"/>
  <c r="D10" i="2"/>
  <c r="E16" i="3" l="1"/>
  <c r="E20" i="3" s="1"/>
  <c r="D16" i="3"/>
  <c r="D20" i="3" s="1"/>
  <c r="H10" i="3"/>
  <c r="C16" i="3"/>
  <c r="C20" i="3" s="1"/>
  <c r="G16" i="3"/>
  <c r="G20" i="3" s="1"/>
  <c r="B16" i="3"/>
  <c r="B20" i="3" s="1"/>
  <c r="H16" i="3"/>
  <c r="H20" i="3" s="1"/>
  <c r="F16" i="3"/>
  <c r="F20" i="3" s="1"/>
  <c r="G8" i="3"/>
  <c r="F8" i="3"/>
  <c r="H8" i="3"/>
  <c r="B26" i="3"/>
  <c r="B29" i="3" s="1"/>
  <c r="B30" i="3" s="1"/>
  <c r="E8" i="3"/>
  <c r="D9" i="3"/>
  <c r="B31" i="3" s="1"/>
  <c r="D16" i="4"/>
  <c r="F16" i="4"/>
  <c r="G16" i="4"/>
  <c r="H16" i="4"/>
  <c r="B16" i="4"/>
  <c r="C16" i="4"/>
  <c r="G18" i="3" l="1"/>
  <c r="B18" i="3"/>
  <c r="F18" i="3"/>
  <c r="D18" i="3"/>
  <c r="H18" i="3"/>
  <c r="B32" i="3" s="1"/>
  <c r="E18" i="3"/>
  <c r="C1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Schleifstein, Michael - OCFO</author>
  </authors>
  <commentList>
    <comment ref="B12" authorId="0" shapeId="0" xr:uid="{76A8945B-88FA-4A8C-9FDD-4A542DF51526}">
      <text>
        <r>
          <rPr>
            <b/>
            <sz val="9"/>
            <color indexed="81"/>
            <rFont val="Tahoma"/>
            <charset val="1"/>
          </rPr>
          <t>Enter your hourly pay rate based on Pay Plan, Grade, and step.</t>
        </r>
        <r>
          <rPr>
            <sz val="9"/>
            <color indexed="81"/>
            <rFont val="Tahoma"/>
            <charset val="1"/>
          </rPr>
          <t xml:space="preserve">
</t>
        </r>
      </text>
    </comment>
    <comment ref="B13" authorId="0" shapeId="0" xr:uid="{39DA44D3-8E13-4195-81D2-88A90088CCB5}">
      <text>
        <r>
          <rPr>
            <b/>
            <sz val="9"/>
            <color indexed="81"/>
            <rFont val="Tahoma"/>
            <charset val="1"/>
          </rPr>
          <t>Enter number of hours for part time or full time work schedule.</t>
        </r>
      </text>
    </comment>
    <comment ref="B14" authorId="0" shapeId="0" xr:uid="{334484E8-D51D-4CFA-A6B2-91D263258EC5}">
      <text>
        <r>
          <rPr>
            <b/>
            <sz val="9"/>
            <color indexed="81"/>
            <rFont val="Tahoma"/>
            <family val="2"/>
          </rPr>
          <t>Enter amount previously paid to employee at 100% rate</t>
        </r>
      </text>
    </comment>
    <comment ref="B15" authorId="0" shapeId="0" xr:uid="{527461E2-B62B-45E8-9D70-77AC594B2786}">
      <text>
        <r>
          <rPr>
            <b/>
            <sz val="9"/>
            <color indexed="81"/>
            <rFont val="Tahoma"/>
            <family val="2"/>
          </rPr>
          <t>Enter amount previously paid to employee at Two Thirds rate</t>
        </r>
      </text>
    </comment>
    <comment ref="B17" authorId="0" shapeId="0" xr:uid="{AAE0DC1C-ABCC-4A56-AAF9-EA4F09834AB4}">
      <text>
        <r>
          <rPr>
            <b/>
            <sz val="9"/>
            <color indexed="81"/>
            <rFont val="Tahoma"/>
            <charset val="1"/>
          </rPr>
          <t>To stay under cap, round down hours per day to nearest quarter hour</t>
        </r>
      </text>
    </comment>
    <comment ref="B18" authorId="0" shapeId="0" xr:uid="{5E2A9148-A8EC-4DAC-9733-A4E7317F5619}">
      <text>
        <r>
          <rPr>
            <b/>
            <sz val="9"/>
            <color indexed="81"/>
            <rFont val="Tahoma"/>
            <charset val="1"/>
          </rPr>
          <t>To stay under cap, round down hours per day to nearest quarter hour</t>
        </r>
      </text>
    </comment>
  </commentList>
</comments>
</file>

<file path=xl/sharedStrings.xml><?xml version="1.0" encoding="utf-8"?>
<sst xmlns="http://schemas.openxmlformats.org/spreadsheetml/2006/main" count="127" uniqueCount="59">
  <si>
    <t>Week 1</t>
  </si>
  <si>
    <t>Hours</t>
  </si>
  <si>
    <t>Week 2</t>
  </si>
  <si>
    <t>Total</t>
  </si>
  <si>
    <t>Daily pay</t>
  </si>
  <si>
    <t>2/3s rate</t>
  </si>
  <si>
    <t>2/3s total</t>
  </si>
  <si>
    <t>Allowed Total</t>
  </si>
  <si>
    <t>Hourly Rate</t>
  </si>
  <si>
    <t>allowed daily totals</t>
  </si>
  <si>
    <t>Total Hours</t>
  </si>
  <si>
    <t>Max Total Hours</t>
  </si>
  <si>
    <t>Day 1</t>
  </si>
  <si>
    <t>Day 2</t>
  </si>
  <si>
    <t>Day 3</t>
  </si>
  <si>
    <t>Day 4</t>
  </si>
  <si>
    <t>Day 5</t>
  </si>
  <si>
    <t>Day 6</t>
  </si>
  <si>
    <t>Day 7</t>
  </si>
  <si>
    <t>Day 8</t>
  </si>
  <si>
    <t>Day 9</t>
  </si>
  <si>
    <t>Day 10</t>
  </si>
  <si>
    <t>Day 11</t>
  </si>
  <si>
    <t>Day 12</t>
  </si>
  <si>
    <t>Day 13</t>
  </si>
  <si>
    <t>Day 14</t>
  </si>
  <si>
    <t>Accrued</t>
  </si>
  <si>
    <t>2/3s allowed total</t>
  </si>
  <si>
    <t>Max biwkly hrs</t>
  </si>
  <si>
    <t>Max hrs/day 2/3s</t>
  </si>
  <si>
    <t>Max hrs/14 days 2/3s</t>
  </si>
  <si>
    <t>Max hrs/14 days 100%</t>
  </si>
  <si>
    <t>Max hrs/day at 100%</t>
  </si>
  <si>
    <t>Please fill in hours per day, hourly rate, and Max biweekly hours</t>
  </si>
  <si>
    <t>Total Pay</t>
  </si>
  <si>
    <t>Diff in total allowed</t>
  </si>
  <si>
    <t>Additional Hrs allowed</t>
  </si>
  <si>
    <t>Max hours per day at 100% rate</t>
  </si>
  <si>
    <t>Max hour per day at Two Thirds pay rate</t>
  </si>
  <si>
    <t>Two Thirds Rate</t>
  </si>
  <si>
    <t>Hourly Rate based on Pay Plan, Grade, and Step.</t>
  </si>
  <si>
    <t>Max biweekly hours per part time or full time work schedule</t>
  </si>
  <si>
    <t>Daily Overage</t>
  </si>
  <si>
    <t>Accrued Overage</t>
  </si>
  <si>
    <t>Overall Overage Daily</t>
  </si>
  <si>
    <t>Previous 100% rate Accrued balance</t>
  </si>
  <si>
    <t>Previous Two Thirds rate Accrued Balance</t>
  </si>
  <si>
    <t>Prev 100% Bal</t>
  </si>
  <si>
    <t>Prev Rate Bal</t>
  </si>
  <si>
    <t>Allowed Daily Pay ($511 max)</t>
  </si>
  <si>
    <t>Allowed Accrued ($5110 max)</t>
  </si>
  <si>
    <t>Allowed 2/3s rate ($200 max)</t>
  </si>
  <si>
    <t>Computed Hourly Rate</t>
  </si>
  <si>
    <t>Hourly Divisor</t>
  </si>
  <si>
    <t>2/3s accured</t>
  </si>
  <si>
    <t>Allowed 2/3s accrued ($2000 max)</t>
  </si>
  <si>
    <t>Outcome based on 2/3s rate limits (TC01-TD94/95/96)</t>
  </si>
  <si>
    <t>Outcome based on 100% rate limits (TC01-TD91/92/93)</t>
  </si>
  <si>
    <t>Salary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</si>
</sst>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8"/>
      <name val="Calibri"/>
      <family val="2"/>
      <scheme val="minor"/>
    </font>
    <font>
      <b/>
      <sz val="16"/>
      <color theme="1"/>
      <name val="Calibri"/>
      <family val="2"/>
      <scheme val="minor"/>
    </font>
    <font>
      <i/>
      <sz val="12"/>
      <color theme="1"/>
      <name val="Calibri"/>
      <family val="2"/>
      <scheme val="minor"/>
    </font>
    <font>
      <sz val="12"/>
      <color theme="1"/>
      <name val="Calibri"/>
      <family val="2"/>
      <scheme val="minor"/>
    </font>
    <font>
      <sz val="12"/>
      <color rgb="FFFF0000"/>
      <name val="Calibri"/>
      <family val="2"/>
      <scheme val="minor"/>
    </font>
    <font>
      <sz val="9"/>
      <color indexed="81"/>
      <name val="Tahoma"/>
      <charset val="1"/>
    </font>
    <font>
      <b/>
      <sz val="9"/>
      <color indexed="81"/>
      <name val="Tahoma"/>
      <charset val="1"/>
    </font>
    <font>
      <b/>
      <sz val="9"/>
      <color indexed="81"/>
      <name val="Tahoma"/>
      <family val="2"/>
    </font>
    <font>
      <u/>
      <sz val="11"/>
      <color theme="10"/>
      <name val="Calibri"/>
      <family val="2"/>
      <scheme val="minor"/>
    </font>
  </fonts>
  <fills count="7">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0" tint="-0.14999847407452621"/>
        <bgColor indexed="64"/>
      </patternFill>
    </fill>
    <fill>
      <patternFill patternType="solid">
        <fgColor theme="0"/>
        <bgColor indexed="64"/>
      </patternFill>
    </fill>
    <fill>
      <patternFill patternType="solid">
        <fgColor rgb="FFFFFF99"/>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s>
  <cellStyleXfs count="2">
    <xf numFmtId="0" fontId="0" fillId="0" borderId="0"/>
    <xf numFmtId="0" fontId="9" fillId="0" borderId="0" applyNumberFormat="0" applyFill="0" applyBorder="0" applyAlignment="0" applyProtection="0"/>
  </cellStyleXfs>
  <cellXfs count="64">
    <xf numFmtId="0" fontId="0" fillId="0" borderId="0" xfId="0"/>
    <xf numFmtId="0" fontId="0" fillId="0" borderId="0" xfId="0" applyProtection="1"/>
    <xf numFmtId="2" fontId="0" fillId="3" borderId="1" xfId="0" applyNumberFormat="1" applyFill="1" applyBorder="1" applyProtection="1"/>
    <xf numFmtId="2" fontId="0" fillId="2" borderId="1" xfId="0" applyNumberFormat="1" applyFill="1" applyBorder="1" applyProtection="1"/>
    <xf numFmtId="0" fontId="0" fillId="0" borderId="0" xfId="0" applyAlignment="1" applyProtection="1">
      <alignment vertical="top" wrapText="1"/>
    </xf>
    <xf numFmtId="0" fontId="0" fillId="4" borderId="2" xfId="0" applyFill="1" applyBorder="1" applyProtection="1"/>
    <xf numFmtId="0" fontId="0" fillId="4" borderId="1" xfId="0" applyFill="1" applyBorder="1" applyProtection="1"/>
    <xf numFmtId="0" fontId="4" fillId="0" borderId="0" xfId="0" applyFont="1"/>
    <xf numFmtId="0" fontId="4" fillId="4" borderId="1" xfId="0" applyFont="1" applyFill="1" applyBorder="1" applyProtection="1"/>
    <xf numFmtId="0" fontId="4" fillId="4" borderId="3" xfId="0" applyFont="1" applyFill="1" applyBorder="1" applyAlignment="1" applyProtection="1">
      <alignment horizontal="center" vertical="top"/>
    </xf>
    <xf numFmtId="0" fontId="4" fillId="4" borderId="2" xfId="0" applyFont="1" applyFill="1" applyBorder="1" applyProtection="1"/>
    <xf numFmtId="2" fontId="4" fillId="4" borderId="16" xfId="0" applyNumberFormat="1" applyFont="1" applyFill="1" applyBorder="1" applyAlignment="1" applyProtection="1">
      <alignment horizontal="center" vertical="top"/>
    </xf>
    <xf numFmtId="2" fontId="4" fillId="4" borderId="14" xfId="0" applyNumberFormat="1" applyFont="1" applyFill="1" applyBorder="1" applyAlignment="1" applyProtection="1">
      <alignment horizontal="center" vertical="top"/>
    </xf>
    <xf numFmtId="2" fontId="4" fillId="4" borderId="17" xfId="0" applyNumberFormat="1" applyFont="1" applyFill="1" applyBorder="1" applyAlignment="1" applyProtection="1">
      <alignment horizontal="center" vertical="top"/>
    </xf>
    <xf numFmtId="2" fontId="4" fillId="4" borderId="7" xfId="0" applyNumberFormat="1" applyFont="1" applyFill="1" applyBorder="1" applyAlignment="1" applyProtection="1">
      <alignment horizontal="center" vertical="top"/>
    </xf>
    <xf numFmtId="2" fontId="4" fillId="4" borderId="1" xfId="0" applyNumberFormat="1" applyFont="1" applyFill="1" applyBorder="1" applyAlignment="1" applyProtection="1">
      <alignment horizontal="center" vertical="top"/>
    </xf>
    <xf numFmtId="2" fontId="4" fillId="4" borderId="8" xfId="0" applyNumberFormat="1" applyFont="1" applyFill="1" applyBorder="1" applyAlignment="1" applyProtection="1">
      <alignment horizontal="center" vertical="top"/>
    </xf>
    <xf numFmtId="0" fontId="4" fillId="0" borderId="0" xfId="0" applyFont="1" applyProtection="1"/>
    <xf numFmtId="0" fontId="4" fillId="0" borderId="0" xfId="0" applyFont="1" applyAlignment="1" applyProtection="1">
      <alignment horizontal="center" vertical="top"/>
    </xf>
    <xf numFmtId="0" fontId="5" fillId="0" borderId="0" xfId="0" applyFont="1" applyAlignment="1">
      <alignment vertical="top" wrapText="1"/>
    </xf>
    <xf numFmtId="0" fontId="5" fillId="0" borderId="0" xfId="0" applyFont="1"/>
    <xf numFmtId="2" fontId="4" fillId="5" borderId="15" xfId="0" applyNumberFormat="1" applyFont="1" applyFill="1" applyBorder="1" applyAlignment="1">
      <alignment horizontal="center" vertical="center"/>
    </xf>
    <xf numFmtId="2" fontId="4" fillId="4" borderId="1" xfId="0" applyNumberFormat="1" applyFont="1" applyFill="1" applyBorder="1" applyAlignment="1" applyProtection="1">
      <alignment horizontal="center" vertical="center"/>
    </xf>
    <xf numFmtId="0" fontId="0" fillId="0" borderId="0" xfId="0" applyBorder="1" applyAlignment="1">
      <alignment vertical="top" wrapText="1"/>
    </xf>
    <xf numFmtId="0" fontId="4" fillId="4" borderId="2" xfId="0" applyFont="1" applyFill="1" applyBorder="1" applyAlignment="1" applyProtection="1">
      <alignment vertical="top" wrapText="1"/>
    </xf>
    <xf numFmtId="2" fontId="4" fillId="4" borderId="13" xfId="0" applyNumberFormat="1" applyFont="1" applyFill="1" applyBorder="1" applyAlignment="1" applyProtection="1">
      <alignment horizontal="center" vertical="center"/>
    </xf>
    <xf numFmtId="0" fontId="0" fillId="2" borderId="2" xfId="0" applyFill="1" applyBorder="1" applyProtection="1"/>
    <xf numFmtId="2" fontId="0" fillId="3" borderId="20" xfId="0" applyNumberFormat="1" applyFill="1" applyBorder="1" applyProtection="1"/>
    <xf numFmtId="2" fontId="0" fillId="2" borderId="20" xfId="0" applyNumberFormat="1" applyFill="1" applyBorder="1" applyProtection="1"/>
    <xf numFmtId="0" fontId="3" fillId="0" borderId="12" xfId="0" applyFont="1" applyBorder="1" applyAlignment="1" applyProtection="1"/>
    <xf numFmtId="0" fontId="4" fillId="4" borderId="1" xfId="0" applyFont="1" applyFill="1" applyBorder="1" applyAlignment="1" applyProtection="1">
      <alignment horizontal="center" vertical="center"/>
    </xf>
    <xf numFmtId="0" fontId="0" fillId="4" borderId="3" xfId="0" applyFill="1" applyBorder="1" applyProtection="1"/>
    <xf numFmtId="2" fontId="0" fillId="4" borderId="4" xfId="0" applyNumberFormat="1" applyFill="1" applyBorder="1" applyProtection="1"/>
    <xf numFmtId="2" fontId="0" fillId="4" borderId="5" xfId="0" applyNumberFormat="1" applyFill="1" applyBorder="1" applyProtection="1"/>
    <xf numFmtId="2" fontId="0" fillId="4" borderId="6" xfId="0" applyNumberFormat="1" applyFill="1" applyBorder="1" applyProtection="1"/>
    <xf numFmtId="2" fontId="0" fillId="4" borderId="7" xfId="0" applyNumberFormat="1" applyFill="1" applyBorder="1" applyProtection="1"/>
    <xf numFmtId="2" fontId="0" fillId="4" borderId="1" xfId="0" applyNumberFormat="1" applyFill="1" applyBorder="1" applyProtection="1"/>
    <xf numFmtId="2" fontId="0" fillId="4" borderId="8" xfId="0" applyNumberFormat="1" applyFill="1" applyBorder="1" applyProtection="1"/>
    <xf numFmtId="2" fontId="0" fillId="4" borderId="18" xfId="0" applyNumberFormat="1" applyFill="1" applyBorder="1" applyProtection="1"/>
    <xf numFmtId="2" fontId="0" fillId="4" borderId="20" xfId="0" applyNumberFormat="1" applyFill="1" applyBorder="1" applyProtection="1"/>
    <xf numFmtId="0" fontId="2" fillId="0" borderId="12" xfId="0" applyFont="1" applyBorder="1" applyAlignment="1" applyProtection="1"/>
    <xf numFmtId="0" fontId="0" fillId="0" borderId="0" xfId="0" applyBorder="1" applyAlignment="1" applyProtection="1">
      <alignment vertical="top" wrapText="1"/>
    </xf>
    <xf numFmtId="2" fontId="0" fillId="2" borderId="20" xfId="0" applyNumberFormat="1" applyFill="1" applyBorder="1"/>
    <xf numFmtId="2" fontId="0" fillId="2" borderId="7" xfId="0" applyNumberFormat="1" applyFill="1" applyBorder="1" applyProtection="1"/>
    <xf numFmtId="2" fontId="0" fillId="2" borderId="8" xfId="0" applyNumberFormat="1" applyFill="1" applyBorder="1" applyProtection="1"/>
    <xf numFmtId="2" fontId="0" fillId="2" borderId="9" xfId="0" applyNumberFormat="1" applyFill="1" applyBorder="1" applyProtection="1"/>
    <xf numFmtId="2" fontId="0" fillId="2" borderId="10" xfId="0" applyNumberFormat="1" applyFill="1" applyBorder="1" applyProtection="1"/>
    <xf numFmtId="2" fontId="0" fillId="2" borderId="11" xfId="0" applyNumberFormat="1" applyFill="1" applyBorder="1" applyProtection="1"/>
    <xf numFmtId="0" fontId="0" fillId="4" borderId="21" xfId="0" applyFill="1" applyBorder="1" applyProtection="1"/>
    <xf numFmtId="2" fontId="0" fillId="2" borderId="22" xfId="0" applyNumberFormat="1" applyFill="1" applyBorder="1" applyProtection="1"/>
    <xf numFmtId="2" fontId="0" fillId="2" borderId="3" xfId="0" applyNumberFormat="1" applyFill="1" applyBorder="1" applyProtection="1"/>
    <xf numFmtId="2" fontId="0" fillId="2" borderId="23" xfId="0" applyNumberFormat="1" applyFill="1" applyBorder="1" applyProtection="1"/>
    <xf numFmtId="0" fontId="0" fillId="2" borderId="21" xfId="0" applyFill="1" applyBorder="1" applyProtection="1"/>
    <xf numFmtId="0" fontId="0" fillId="2" borderId="1" xfId="0" applyFill="1" applyBorder="1" applyProtection="1"/>
    <xf numFmtId="0" fontId="0" fillId="0" borderId="0" xfId="0" applyFill="1" applyBorder="1" applyProtection="1"/>
    <xf numFmtId="2" fontId="0" fillId="2" borderId="24" xfId="0" applyNumberFormat="1" applyFill="1" applyBorder="1"/>
    <xf numFmtId="2" fontId="0" fillId="2" borderId="19" xfId="0" applyNumberFormat="1" applyFill="1" applyBorder="1"/>
    <xf numFmtId="0" fontId="9" fillId="0" borderId="0" xfId="1"/>
    <xf numFmtId="1" fontId="4" fillId="5" borderId="15" xfId="0" applyNumberFormat="1" applyFont="1" applyFill="1" applyBorder="1" applyAlignment="1">
      <alignment horizontal="center" vertical="center"/>
    </xf>
    <xf numFmtId="0" fontId="4" fillId="4" borderId="2" xfId="0" applyFont="1" applyFill="1" applyBorder="1" applyAlignment="1" applyProtection="1">
      <alignment vertical="center" wrapText="1"/>
    </xf>
    <xf numFmtId="0" fontId="4" fillId="0" borderId="0" xfId="0" applyFont="1" applyAlignment="1" applyProtection="1">
      <alignment vertical="center"/>
    </xf>
    <xf numFmtId="0" fontId="4" fillId="0" borderId="0" xfId="0" applyFont="1" applyAlignment="1">
      <alignment vertical="center"/>
    </xf>
    <xf numFmtId="2" fontId="4" fillId="6" borderId="15" xfId="0" applyNumberFormat="1" applyFont="1" applyFill="1" applyBorder="1" applyAlignment="1">
      <alignment horizontal="center" vertical="top"/>
    </xf>
    <xf numFmtId="2" fontId="4" fillId="6" borderId="15" xfId="0" applyNumberFormat="1" applyFont="1" applyFill="1" applyBorder="1" applyAlignment="1">
      <alignment horizontal="center" vertical="center"/>
    </xf>
  </cellXfs>
  <cellStyles count="2">
    <cellStyle name="Hyperlink" xfId="1" builtinId="8"/>
    <cellStyle name="Normal" xfId="0" builtinId="0"/>
  </cellStyles>
  <dxfs count="6">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colors>
    <mruColors>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8813799" cy="4673600"/>
    <xdr:sp macro="" textlink="">
      <xdr:nvSpPr>
        <xdr:cNvPr id="2" name="TextBox 1">
          <a:extLst>
            <a:ext uri="{FF2B5EF4-FFF2-40B4-BE49-F238E27FC236}">
              <a16:creationId xmlns:a16="http://schemas.microsoft.com/office/drawing/2014/main" id="{D9C94C59-9D4F-4FF5-9161-151828BD9BFE}"/>
            </a:ext>
          </a:extLst>
        </xdr:cNvPr>
        <xdr:cNvSpPr txBox="1"/>
      </xdr:nvSpPr>
      <xdr:spPr>
        <a:xfrm>
          <a:off x="0" y="0"/>
          <a:ext cx="8813799" cy="46736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Families First Coronavirus Response Act</a:t>
          </a:r>
          <a:r>
            <a:rPr lang="en-US" sz="1100" b="1" baseline="0"/>
            <a:t> Federal Employee Leave Calculator</a:t>
          </a:r>
          <a:endParaRPr lang="en-US" sz="1100" b="1"/>
        </a:p>
        <a:p>
          <a:r>
            <a:rPr lang="en-US" sz="1100"/>
            <a:t>This calculator is meant to be a guide to prepare for employee use of the available FFCRA leave rates. </a:t>
          </a:r>
        </a:p>
        <a:p>
          <a:r>
            <a:rPr lang="en-US" sz="1100"/>
            <a:t>There is a daily and overall cap in dollars an employee can earn with this leave for each rate.</a:t>
          </a:r>
        </a:p>
        <a:p>
          <a:endParaRPr lang="en-US" sz="1100"/>
        </a:p>
        <a:p>
          <a:r>
            <a:rPr lang="en-US" sz="1100"/>
            <a:t>100% rate daily cap: $511.00</a:t>
          </a:r>
        </a:p>
        <a:p>
          <a:r>
            <a:rPr lang="en-US" sz="1100"/>
            <a:t>100% rate overall cap: $5110.00</a:t>
          </a:r>
        </a:p>
        <a:p>
          <a:r>
            <a:rPr lang="en-US" sz="1100"/>
            <a:t>Two Thirds rate daily cap: $200.00</a:t>
          </a:r>
        </a:p>
        <a:p>
          <a:r>
            <a:rPr lang="en-US" sz="1100"/>
            <a:t>Two Thirds rate overall cap: $2000.00</a:t>
          </a:r>
        </a:p>
        <a:p>
          <a:r>
            <a:rPr lang="en-US" sz="1100"/>
            <a:t>Overall</a:t>
          </a:r>
          <a:r>
            <a:rPr lang="en-US" sz="1100" baseline="0"/>
            <a:t> hours cap equals maximum expected normal schedule hours for a full time (80 hours) or part time (defined per employee) schedule.</a:t>
          </a:r>
          <a:endParaRPr lang="en-US" sz="1100"/>
        </a:p>
        <a:p>
          <a:r>
            <a:rPr lang="en-US" sz="1100"/>
            <a:t>The Two Thirds rate will be equal to 0.6667 multiplied by the employee's current hourly rate of pay.</a:t>
          </a:r>
        </a:p>
        <a:p>
          <a:endParaRPr lang="en-US" sz="1100"/>
        </a:p>
        <a:p>
          <a:r>
            <a:rPr lang="en-US" sz="1100"/>
            <a:t>Employees are limited to use no more leave than the number of hours they would work during a regular two week schedule, either 80 hours full time or their pre-defined biweekly hourly cap (64 hours for example).</a:t>
          </a:r>
        </a:p>
        <a:p>
          <a:r>
            <a:rPr lang="en-US" sz="1100"/>
            <a:t>Agencies should enter the employee's hourly pay rate as determined via OPM pay tables or other methodology. </a:t>
          </a:r>
        </a:p>
        <a:p>
          <a:r>
            <a:rPr lang="en-US" sz="1100"/>
            <a:t>The calculator tab should be used to enter the expected number of hours per day to be used with this leave in a 14 day span. This is meant to be used as a guide for agencies to advise employees and limit the need to bill employees who may exceed the legislative daily and overall pay caps.</a:t>
          </a:r>
        </a:p>
        <a:p>
          <a:r>
            <a:rPr lang="en-US" sz="1100"/>
            <a:t>It is recommended that agencies round down to the nearest quarter hour in order to stay under the caps.</a:t>
          </a:r>
        </a:p>
        <a:p>
          <a:r>
            <a:rPr lang="en-US" sz="1100"/>
            <a:t>Agencies are expected to track employee leave use on a daily and overall basis and should utilize this calculator in conjunction with the available Insight FFCRA pay report to confirm employees do not exceed overall hours, daily pay caps, and overall pay caps.</a:t>
          </a:r>
        </a:p>
        <a:p>
          <a:r>
            <a:rPr lang="en-US" sz="1100"/>
            <a:t>Agencies will need to bill employees who exceed daily and overall caps for the funds recieved in excess of the legislatively mandated caps.</a:t>
          </a:r>
        </a:p>
        <a:p>
          <a:r>
            <a:rPr lang="en-US" sz="1100"/>
            <a:t>This</a:t>
          </a:r>
          <a:r>
            <a:rPr lang="en-US" sz="1100" baseline="0"/>
            <a:t> calculator is meant to be used in 14 day increments and will allow a user to enter the employee's previous accrued balance paid as of the last pay period at the 100% and/or Two Thirds rate.</a:t>
          </a:r>
        </a:p>
        <a:p>
          <a:r>
            <a:rPr lang="en-US" sz="1100" baseline="0"/>
            <a:t>Additional answers to frequently asked questions related to FFCRA and the National Finance Center can be found at the NFC website:</a:t>
          </a:r>
        </a:p>
        <a:p>
          <a:r>
            <a:rPr lang="en-US" sz="1100" u="sng">
              <a:solidFill>
                <a:schemeClr val="tx1"/>
              </a:solidFill>
              <a:effectLst/>
              <a:latin typeface="+mn-lt"/>
              <a:ea typeface="+mn-ea"/>
              <a:cs typeface="+mn-cs"/>
              <a:hlinkClick xmlns:r="http://schemas.openxmlformats.org/officeDocument/2006/relationships" r:id=""/>
            </a:rPr>
            <a:t>https://www.nfc.usda.gov</a:t>
          </a:r>
          <a:endParaRPr lang="en-US"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t>Additional information about FFCRA Federal Employee rights can be found at the Department of</a:t>
          </a:r>
          <a:r>
            <a:rPr lang="en-US" sz="1100" baseline="0"/>
            <a:t> Labor FFCRA website:</a:t>
          </a:r>
        </a:p>
        <a:p>
          <a:pPr marL="0" marR="0" lvl="0" indent="0" defTabSz="914400" eaLnBrk="1" fontAlgn="auto" latinLnBrk="0" hangingPunct="1">
            <a:lnSpc>
              <a:spcPct val="100000"/>
            </a:lnSpc>
            <a:spcBef>
              <a:spcPts val="0"/>
            </a:spcBef>
            <a:spcAft>
              <a:spcPts val="0"/>
            </a:spcAft>
            <a:buClrTx/>
            <a:buSzTx/>
            <a:buFontTx/>
            <a:buNone/>
            <a:tabLst/>
            <a:defRPr/>
          </a:pPr>
          <a:r>
            <a:rPr lang="en-US" sz="1100" u="sng">
              <a:solidFill>
                <a:schemeClr val="tx1"/>
              </a:solidFill>
              <a:effectLst/>
              <a:latin typeface="+mn-lt"/>
              <a:ea typeface="+mn-ea"/>
              <a:cs typeface="+mn-cs"/>
              <a:hlinkClick xmlns:r="http://schemas.openxmlformats.org/officeDocument/2006/relationships" r:id=""/>
            </a:rPr>
            <a:t>https://www.dol.gov/agencies/whd/pandemic</a:t>
          </a:r>
          <a:endParaRPr lang="en-US" sz="1100">
            <a:solidFill>
              <a:schemeClr val="tx1"/>
            </a:solidFill>
            <a:effectLst/>
            <a:latin typeface="+mn-lt"/>
            <a:ea typeface="+mn-ea"/>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773430</xdr:colOff>
      <xdr:row>14</xdr:row>
      <xdr:rowOff>144780</xdr:rowOff>
    </xdr:from>
    <xdr:ext cx="3890010" cy="1295400"/>
    <xdr:sp macro="" textlink="">
      <xdr:nvSpPr>
        <xdr:cNvPr id="2" name="TextBox 1">
          <a:extLst>
            <a:ext uri="{FF2B5EF4-FFF2-40B4-BE49-F238E27FC236}">
              <a16:creationId xmlns:a16="http://schemas.microsoft.com/office/drawing/2014/main" id="{817188ED-6252-4DFE-B203-2CAE7CC1F97E}"/>
            </a:ext>
          </a:extLst>
        </xdr:cNvPr>
        <xdr:cNvSpPr txBox="1"/>
      </xdr:nvSpPr>
      <xdr:spPr>
        <a:xfrm>
          <a:off x="3006090" y="4282440"/>
          <a:ext cx="3890010" cy="12954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ysClr val="windowText" lastClr="000000"/>
              </a:solidFill>
            </a:rPr>
            <a:t>This</a:t>
          </a:r>
          <a:r>
            <a:rPr lang="en-US" sz="1100" baseline="0">
              <a:solidFill>
                <a:sysClr val="windowText" lastClr="000000"/>
              </a:solidFill>
            </a:rPr>
            <a:t> tab is used to track hours per day of leave the employee plans to use, employee's current hourly pay rate, and the maximum number of hours the employee is allowed to work during their regular schedule (80 hours full time or maximum allows redefined for their assigned part time schedule).</a:t>
          </a:r>
          <a:endParaRPr lang="en-US" sz="1100">
            <a:solidFill>
              <a:sysClr val="windowText" lastClr="000000"/>
            </a:solidFill>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6350</xdr:colOff>
      <xdr:row>21</xdr:row>
      <xdr:rowOff>25400</xdr:rowOff>
    </xdr:from>
    <xdr:ext cx="4699000" cy="1826260"/>
    <xdr:sp macro="" textlink="">
      <xdr:nvSpPr>
        <xdr:cNvPr id="2" name="TextBox 1">
          <a:extLst>
            <a:ext uri="{FF2B5EF4-FFF2-40B4-BE49-F238E27FC236}">
              <a16:creationId xmlns:a16="http://schemas.microsoft.com/office/drawing/2014/main" id="{408E1CB5-C041-4A84-A5EB-B0B267D3B152}"/>
            </a:ext>
          </a:extLst>
        </xdr:cNvPr>
        <xdr:cNvSpPr txBox="1"/>
      </xdr:nvSpPr>
      <xdr:spPr>
        <a:xfrm>
          <a:off x="3587750" y="3980180"/>
          <a:ext cx="4699000" cy="18262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t>This tab shows dollars earned using FFCRA leave per day and accrued and can be used to advise an employee to how stay below the legislated caps as well as prevent the need to bill employees for exceeding the caps. Employee should adhere to normal pay period schedule.</a:t>
          </a:r>
        </a:p>
        <a:p>
          <a:r>
            <a:rPr lang="en-US" sz="1100"/>
            <a:t>100% rate daily cap is $511</a:t>
          </a:r>
        </a:p>
        <a:p>
          <a:r>
            <a:rPr lang="en-US" sz="1100"/>
            <a:t>100% rate overall cap is $5110</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Overage is how much the employee will owe based on hours and pay</a:t>
          </a:r>
          <a:r>
            <a:rPr lang="en-US" sz="1100" baseline="0">
              <a:solidFill>
                <a:schemeClr val="tx1"/>
              </a:solidFill>
              <a:effectLst/>
              <a:latin typeface="+mn-lt"/>
              <a:ea typeface="+mn-ea"/>
              <a:cs typeface="+mn-cs"/>
            </a:rPr>
            <a:t> rate</a:t>
          </a:r>
          <a:r>
            <a:rPr lang="en-US" sz="1100">
              <a:solidFill>
                <a:schemeClr val="tx1"/>
              </a:solidFill>
              <a:effectLst/>
              <a:latin typeface="+mn-lt"/>
              <a:ea typeface="+mn-ea"/>
              <a:cs typeface="+mn-cs"/>
            </a:rPr>
            <a:t> for exceeding the daily and/or total cap.</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Hours for this will be covered via the following Transaction codes and descriptors: TC01-TD91, TC01-TD92, and TC01-TD93</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effectLst/>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xdr:col>
      <xdr:colOff>908050</xdr:colOff>
      <xdr:row>23</xdr:row>
      <xdr:rowOff>158750</xdr:rowOff>
    </xdr:from>
    <xdr:ext cx="4800600" cy="1814830"/>
    <xdr:sp macro="" textlink="">
      <xdr:nvSpPr>
        <xdr:cNvPr id="2" name="TextBox 1">
          <a:extLst>
            <a:ext uri="{FF2B5EF4-FFF2-40B4-BE49-F238E27FC236}">
              <a16:creationId xmlns:a16="http://schemas.microsoft.com/office/drawing/2014/main" id="{94BCD24C-EE9C-4C07-B46C-8455F5ABCE92}"/>
            </a:ext>
          </a:extLst>
        </xdr:cNvPr>
        <xdr:cNvSpPr txBox="1"/>
      </xdr:nvSpPr>
      <xdr:spPr>
        <a:xfrm>
          <a:off x="3841750" y="4486910"/>
          <a:ext cx="4800600" cy="18148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t>This tab shows dollars earned using FFCRA leave per day and accrued and can be used to advise an employee to how stay below the legislated caps as well as prevent the need to bill employees for exceeding the caps. Employee should adhere to normal pay period schedule.</a:t>
          </a:r>
        </a:p>
        <a:p>
          <a:r>
            <a:rPr lang="en-US" sz="1100"/>
            <a:t>Two Thirds rate daily cap is $200. Two Thirds rate overall cap is $2000</a:t>
          </a:r>
        </a:p>
        <a:p>
          <a:r>
            <a:rPr lang="en-US" sz="1100"/>
            <a:t>Two Thirds rate is 0.6667 multiplied by hourly pay rate.</a:t>
          </a:r>
        </a:p>
        <a:p>
          <a:r>
            <a:rPr lang="en-US" sz="1100"/>
            <a:t>Overage is how much the employee will owe based on hours and pay</a:t>
          </a:r>
          <a:r>
            <a:rPr lang="en-US" sz="1100" baseline="0"/>
            <a:t> rate</a:t>
          </a:r>
          <a:r>
            <a:rPr lang="en-US" sz="1100"/>
            <a:t> for exceeding the daily and/or total cap.</a:t>
          </a:r>
        </a:p>
        <a:p>
          <a:r>
            <a:rPr lang="en-US" sz="1100"/>
            <a:t>Hours for this will be covered via the following Transaction codes and descriptors: TC01-TD94, TC01-TD95, and TC01-TD96</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816D8-267E-4FB9-9234-584BE96A0F1D}">
  <dimension ref="A1:P22"/>
  <sheetViews>
    <sheetView zoomScale="120" zoomScaleNormal="120" workbookViewId="0">
      <selection activeCell="P13" sqref="P13:P14"/>
    </sheetView>
  </sheetViews>
  <sheetFormatPr defaultRowHeight="15" x14ac:dyDescent="0.25"/>
  <cols>
    <col min="4" max="5" width="15.140625" bestFit="1" customWidth="1"/>
  </cols>
  <sheetData>
    <row r="1" spans="1:16" x14ac:dyDescent="0.25">
      <c r="A1" s="4"/>
      <c r="B1" s="4"/>
      <c r="C1" s="4"/>
      <c r="D1" s="4"/>
      <c r="E1" s="4"/>
      <c r="F1" s="4"/>
      <c r="G1" s="4"/>
      <c r="H1" s="4"/>
      <c r="I1" s="4"/>
      <c r="J1" s="4"/>
      <c r="K1" s="4"/>
      <c r="L1" s="4"/>
      <c r="M1" s="4"/>
    </row>
    <row r="2" spans="1:16" x14ac:dyDescent="0.25">
      <c r="A2" s="4"/>
      <c r="B2" s="4"/>
      <c r="C2" s="4"/>
      <c r="D2" s="4"/>
      <c r="E2" s="4"/>
      <c r="F2" s="4"/>
      <c r="G2" s="4"/>
      <c r="H2" s="4"/>
      <c r="I2" s="4"/>
      <c r="J2" s="4"/>
      <c r="K2" s="4"/>
      <c r="L2" s="4"/>
      <c r="M2" s="4"/>
    </row>
    <row r="3" spans="1:16" x14ac:dyDescent="0.25">
      <c r="A3" s="4"/>
      <c r="B3" s="4"/>
      <c r="C3" s="4"/>
      <c r="D3" s="4"/>
      <c r="E3" s="4"/>
      <c r="F3" s="4"/>
      <c r="G3" s="4"/>
      <c r="H3" s="4"/>
      <c r="I3" s="4"/>
      <c r="J3" s="4"/>
      <c r="K3" s="4"/>
      <c r="L3" s="4"/>
      <c r="M3" s="4"/>
    </row>
    <row r="4" spans="1:16" x14ac:dyDescent="0.25">
      <c r="A4" s="4"/>
      <c r="B4" s="4"/>
      <c r="C4" s="4"/>
      <c r="D4" s="4"/>
      <c r="E4" s="4"/>
      <c r="F4" s="4"/>
      <c r="G4" s="4"/>
      <c r="H4" s="4"/>
      <c r="I4" s="4"/>
      <c r="J4" s="4"/>
      <c r="K4" s="4"/>
      <c r="L4" s="4"/>
      <c r="M4" s="4"/>
    </row>
    <row r="5" spans="1:16" x14ac:dyDescent="0.25">
      <c r="A5" s="4"/>
      <c r="B5" s="4"/>
      <c r="C5" s="4"/>
      <c r="D5" s="4"/>
      <c r="E5" s="4"/>
      <c r="F5" s="4"/>
      <c r="G5" s="4"/>
      <c r="H5" s="4"/>
      <c r="I5" s="4"/>
      <c r="J5" s="4"/>
      <c r="K5" s="4"/>
      <c r="L5" s="4"/>
      <c r="M5" s="4"/>
    </row>
    <row r="6" spans="1:16" x14ac:dyDescent="0.25">
      <c r="A6" s="4"/>
      <c r="B6" s="4"/>
      <c r="C6" s="4"/>
      <c r="D6" s="4"/>
      <c r="E6" s="4"/>
      <c r="F6" s="4"/>
      <c r="G6" s="4"/>
      <c r="H6" s="4"/>
      <c r="I6" s="4"/>
      <c r="J6" s="4"/>
      <c r="K6" s="4"/>
      <c r="L6" s="4"/>
      <c r="M6" s="4"/>
    </row>
    <row r="7" spans="1:16" x14ac:dyDescent="0.25">
      <c r="A7" s="4"/>
      <c r="B7" s="4"/>
      <c r="C7" s="4"/>
      <c r="D7" s="4"/>
      <c r="E7" s="4"/>
      <c r="F7" s="4"/>
      <c r="G7" s="4"/>
      <c r="H7" s="4"/>
      <c r="I7" s="4"/>
      <c r="J7" s="4"/>
      <c r="K7" s="4"/>
      <c r="L7" s="4"/>
      <c r="M7" s="4"/>
    </row>
    <row r="8" spans="1:16" x14ac:dyDescent="0.25">
      <c r="A8" s="4"/>
      <c r="B8" s="4"/>
      <c r="C8" s="4"/>
      <c r="D8" s="4"/>
      <c r="E8" s="4"/>
      <c r="F8" s="4"/>
      <c r="G8" s="4"/>
      <c r="H8" s="4"/>
      <c r="I8" s="4"/>
      <c r="J8" s="4"/>
      <c r="K8" s="4"/>
      <c r="L8" s="4"/>
      <c r="M8" s="4"/>
    </row>
    <row r="9" spans="1:16" x14ac:dyDescent="0.25">
      <c r="A9" s="4"/>
      <c r="B9" s="4"/>
      <c r="C9" s="4"/>
      <c r="D9" s="4"/>
      <c r="E9" s="4"/>
      <c r="F9" s="4"/>
      <c r="G9" s="4"/>
      <c r="H9" s="4"/>
      <c r="I9" s="4"/>
      <c r="J9" s="4"/>
      <c r="K9" s="4"/>
      <c r="L9" s="4"/>
      <c r="M9" s="4"/>
    </row>
    <row r="10" spans="1:16" x14ac:dyDescent="0.25">
      <c r="A10" s="4"/>
      <c r="B10" s="4"/>
      <c r="C10" s="4"/>
      <c r="D10" s="4"/>
      <c r="E10" s="4"/>
      <c r="F10" s="4"/>
      <c r="G10" s="4"/>
      <c r="H10" s="4"/>
      <c r="I10" s="4"/>
      <c r="J10" s="4"/>
      <c r="K10" s="4"/>
      <c r="L10" s="4"/>
      <c r="M10" s="4"/>
    </row>
    <row r="11" spans="1:16" x14ac:dyDescent="0.25">
      <c r="A11" s="4"/>
      <c r="B11" s="4"/>
      <c r="C11" s="4"/>
      <c r="D11" s="4"/>
      <c r="E11" s="4"/>
      <c r="F11" s="4"/>
      <c r="G11" s="4"/>
      <c r="H11" s="4"/>
      <c r="I11" s="4"/>
      <c r="J11" s="4"/>
      <c r="K11" s="4"/>
      <c r="L11" s="4"/>
      <c r="M11" s="4"/>
    </row>
    <row r="12" spans="1:16" x14ac:dyDescent="0.25">
      <c r="A12" s="4"/>
      <c r="B12" s="4"/>
      <c r="C12" s="4"/>
      <c r="D12" s="4"/>
      <c r="E12" s="4"/>
      <c r="F12" s="4"/>
      <c r="G12" s="4"/>
      <c r="H12" s="4"/>
      <c r="I12" s="4"/>
      <c r="J12" s="4"/>
      <c r="K12" s="4"/>
      <c r="L12" s="4"/>
      <c r="M12" s="4"/>
    </row>
    <row r="13" spans="1:16" x14ac:dyDescent="0.25">
      <c r="A13" s="4"/>
      <c r="B13" s="4"/>
      <c r="C13" s="4"/>
      <c r="D13" s="4"/>
      <c r="E13" s="4"/>
      <c r="F13" s="4"/>
      <c r="G13" s="4"/>
      <c r="H13" s="4"/>
      <c r="I13" s="4"/>
      <c r="J13" s="4"/>
      <c r="K13" s="4"/>
      <c r="L13" s="4"/>
      <c r="M13" s="4"/>
    </row>
    <row r="14" spans="1:16" x14ac:dyDescent="0.25">
      <c r="A14" s="4"/>
      <c r="B14" s="4"/>
      <c r="C14" s="4"/>
      <c r="D14" s="4"/>
      <c r="E14" s="4"/>
      <c r="F14" s="4"/>
      <c r="G14" s="4"/>
      <c r="H14" s="4"/>
      <c r="I14" s="4"/>
      <c r="J14" s="4"/>
      <c r="K14" s="4"/>
      <c r="L14" s="4"/>
      <c r="M14" s="4"/>
      <c r="P14" s="57"/>
    </row>
    <row r="15" spans="1:16" x14ac:dyDescent="0.25">
      <c r="A15" s="4"/>
      <c r="B15" s="4"/>
      <c r="C15" s="4"/>
      <c r="D15" s="4"/>
      <c r="E15" s="4"/>
      <c r="F15" s="4"/>
      <c r="G15" s="4"/>
      <c r="H15" s="4"/>
      <c r="I15" s="4"/>
      <c r="J15" s="4"/>
      <c r="K15" s="4"/>
      <c r="L15" s="4"/>
      <c r="M15" s="4"/>
    </row>
    <row r="16" spans="1:16" x14ac:dyDescent="0.25">
      <c r="A16" s="4"/>
      <c r="B16" s="4"/>
      <c r="C16" s="4"/>
      <c r="D16" s="4"/>
      <c r="E16" s="4"/>
      <c r="F16" s="4"/>
      <c r="G16" s="4"/>
      <c r="H16" s="4"/>
      <c r="I16" s="4"/>
      <c r="J16" s="4"/>
      <c r="K16" s="4"/>
      <c r="L16" s="4"/>
      <c r="M16" s="4"/>
    </row>
    <row r="17" spans="1:13" x14ac:dyDescent="0.25">
      <c r="A17" s="4"/>
      <c r="B17" s="4"/>
      <c r="C17" s="4"/>
      <c r="D17" s="4"/>
      <c r="E17" s="4"/>
      <c r="F17" s="4"/>
      <c r="G17" s="4"/>
      <c r="H17" s="4"/>
      <c r="I17" s="4"/>
      <c r="J17" s="4"/>
      <c r="K17" s="4"/>
      <c r="L17" s="4"/>
      <c r="M17" s="4"/>
    </row>
    <row r="18" spans="1:13" x14ac:dyDescent="0.25">
      <c r="A18" s="4"/>
      <c r="B18" s="4"/>
      <c r="C18" s="4"/>
      <c r="D18" s="4"/>
      <c r="E18" s="4"/>
      <c r="F18" s="4"/>
      <c r="G18" s="4"/>
      <c r="H18" s="4"/>
      <c r="I18" s="4"/>
      <c r="J18" s="4"/>
      <c r="K18" s="4"/>
      <c r="L18" s="4"/>
      <c r="M18" s="4"/>
    </row>
    <row r="19" spans="1:13" x14ac:dyDescent="0.25">
      <c r="A19" s="4"/>
      <c r="B19" s="4"/>
      <c r="C19" s="4"/>
      <c r="D19" s="4"/>
      <c r="E19" s="4"/>
      <c r="F19" s="4"/>
      <c r="G19" s="4"/>
      <c r="H19" s="4"/>
      <c r="I19" s="4"/>
      <c r="J19" s="4"/>
      <c r="K19" s="4"/>
      <c r="L19" s="4"/>
      <c r="M19" s="4"/>
    </row>
    <row r="20" spans="1:13" x14ac:dyDescent="0.25">
      <c r="A20" s="4"/>
      <c r="B20" s="4"/>
      <c r="C20" s="4"/>
      <c r="D20" s="4"/>
      <c r="E20" s="4"/>
      <c r="F20" s="4"/>
      <c r="G20" s="4"/>
      <c r="H20" s="4"/>
      <c r="I20" s="4"/>
      <c r="J20" s="4"/>
      <c r="K20" s="4"/>
      <c r="L20" s="4"/>
      <c r="M20" s="4"/>
    </row>
    <row r="21" spans="1:13" x14ac:dyDescent="0.25">
      <c r="A21" s="4"/>
      <c r="B21" s="4"/>
      <c r="C21" s="4"/>
      <c r="D21" s="4"/>
      <c r="E21" s="4"/>
      <c r="F21" s="4"/>
      <c r="G21" s="4"/>
      <c r="H21" s="4"/>
      <c r="I21" s="4"/>
      <c r="J21" s="4"/>
      <c r="K21" s="4"/>
      <c r="L21" s="4"/>
      <c r="M21" s="4"/>
    </row>
    <row r="22" spans="1:13" x14ac:dyDescent="0.25">
      <c r="A22" s="4"/>
      <c r="B22" s="4"/>
      <c r="C22" s="4"/>
      <c r="D22" s="4"/>
      <c r="E22" s="4"/>
      <c r="F22" s="4"/>
      <c r="G22" s="4"/>
      <c r="H22" s="4"/>
      <c r="I22" s="4"/>
      <c r="J22" s="4"/>
      <c r="K22" s="4"/>
      <c r="L22" s="4"/>
      <c r="M22" s="4"/>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B35D9-57D5-4B48-B464-D914CFE02FA5}">
  <dimension ref="A1:O18"/>
  <sheetViews>
    <sheetView tabSelected="1" zoomScaleNormal="100" workbookViewId="0">
      <selection activeCell="B13" sqref="B13"/>
    </sheetView>
  </sheetViews>
  <sheetFormatPr defaultColWidth="8.85546875" defaultRowHeight="15.75" x14ac:dyDescent="0.25"/>
  <cols>
    <col min="1" max="1" width="21.140625" style="7" customWidth="1"/>
    <col min="2" max="8" width="11.42578125" style="7" customWidth="1"/>
    <col min="9" max="9" width="8.85546875" style="7"/>
    <col min="10" max="10" width="5.7109375" style="7" bestFit="1" customWidth="1"/>
    <col min="11" max="11" width="10.5703125" style="7" bestFit="1" customWidth="1"/>
    <col min="12" max="12" width="17.5703125" style="7" customWidth="1"/>
    <col min="13" max="13" width="9.28515625" style="7" customWidth="1"/>
    <col min="14" max="14" width="7.5703125" style="7" customWidth="1"/>
    <col min="15" max="15" width="22.85546875" style="7" bestFit="1" customWidth="1"/>
    <col min="16" max="16384" width="8.85546875" style="7"/>
  </cols>
  <sheetData>
    <row r="1" spans="1:15" x14ac:dyDescent="0.25">
      <c r="A1" s="29" t="s">
        <v>33</v>
      </c>
      <c r="B1" s="29"/>
      <c r="C1" s="29"/>
      <c r="D1" s="29"/>
      <c r="E1" s="29"/>
      <c r="F1" s="29"/>
      <c r="G1" s="29"/>
      <c r="H1" s="29"/>
    </row>
    <row r="2" spans="1:15" ht="16.5" thickBot="1" x14ac:dyDescent="0.3">
      <c r="A2" s="8" t="s">
        <v>0</v>
      </c>
      <c r="B2" s="9" t="s">
        <v>12</v>
      </c>
      <c r="C2" s="9" t="s">
        <v>13</v>
      </c>
      <c r="D2" s="9" t="s">
        <v>14</v>
      </c>
      <c r="E2" s="9" t="s">
        <v>15</v>
      </c>
      <c r="F2" s="9" t="s">
        <v>16</v>
      </c>
      <c r="G2" s="9" t="s">
        <v>17</v>
      </c>
      <c r="H2" s="9" t="s">
        <v>18</v>
      </c>
    </row>
    <row r="3" spans="1:15" ht="17.25" thickTop="1" thickBot="1" x14ac:dyDescent="0.3">
      <c r="A3" s="10" t="s">
        <v>1</v>
      </c>
      <c r="B3" s="62"/>
      <c r="C3" s="62"/>
      <c r="D3" s="62"/>
      <c r="E3" s="62"/>
      <c r="F3" s="62"/>
      <c r="G3" s="62"/>
      <c r="H3" s="62"/>
    </row>
    <row r="4" spans="1:15" ht="16.5" thickTop="1" x14ac:dyDescent="0.25">
      <c r="A4" s="10" t="s">
        <v>4</v>
      </c>
      <c r="B4" s="11">
        <f>B3*B12</f>
        <v>0</v>
      </c>
      <c r="C4" s="12">
        <f>C3*B12</f>
        <v>0</v>
      </c>
      <c r="D4" s="12">
        <f>D3*B12</f>
        <v>0</v>
      </c>
      <c r="E4" s="12">
        <f>E3*B12</f>
        <v>0</v>
      </c>
      <c r="F4" s="12">
        <f>F3*B12</f>
        <v>0</v>
      </c>
      <c r="G4" s="12">
        <f>G3*B12</f>
        <v>0</v>
      </c>
      <c r="H4" s="13">
        <f>H3*B12</f>
        <v>0</v>
      </c>
    </row>
    <row r="5" spans="1:15" x14ac:dyDescent="0.25">
      <c r="A5" s="10" t="s">
        <v>26</v>
      </c>
      <c r="B5" s="14">
        <f>B4</f>
        <v>0</v>
      </c>
      <c r="C5" s="15">
        <f>SUM(B4:C4)</f>
        <v>0</v>
      </c>
      <c r="D5" s="15">
        <f>SUM(B4:D4)</f>
        <v>0</v>
      </c>
      <c r="E5" s="15">
        <f>SUM(B4:E4)</f>
        <v>0</v>
      </c>
      <c r="F5" s="15">
        <f>SUM(B4:F4)</f>
        <v>0</v>
      </c>
      <c r="G5" s="15">
        <f>SUM(B4:G4)</f>
        <v>0</v>
      </c>
      <c r="H5" s="16">
        <f>SUM(B4:H4)</f>
        <v>0</v>
      </c>
    </row>
    <row r="6" spans="1:15" x14ac:dyDescent="0.25">
      <c r="A6" s="17"/>
      <c r="B6" s="18"/>
      <c r="C6" s="18"/>
      <c r="D6" s="18"/>
      <c r="E6" s="18"/>
      <c r="F6" s="18"/>
      <c r="G6" s="18"/>
      <c r="H6" s="18"/>
    </row>
    <row r="7" spans="1:15" ht="16.5" thickBot="1" x14ac:dyDescent="0.3">
      <c r="A7" s="8" t="s">
        <v>2</v>
      </c>
      <c r="B7" s="9" t="s">
        <v>19</v>
      </c>
      <c r="C7" s="9" t="s">
        <v>20</v>
      </c>
      <c r="D7" s="9" t="s">
        <v>21</v>
      </c>
      <c r="E7" s="9" t="s">
        <v>22</v>
      </c>
      <c r="F7" s="9" t="s">
        <v>23</v>
      </c>
      <c r="G7" s="9" t="s">
        <v>24</v>
      </c>
      <c r="H7" s="9" t="s">
        <v>25</v>
      </c>
    </row>
    <row r="8" spans="1:15" ht="17.25" thickTop="1" thickBot="1" x14ac:dyDescent="0.3">
      <c r="A8" s="10" t="s">
        <v>1</v>
      </c>
      <c r="B8" s="62"/>
      <c r="C8" s="62"/>
      <c r="D8" s="62"/>
      <c r="E8" s="62"/>
      <c r="F8" s="62"/>
      <c r="G8" s="62"/>
      <c r="H8" s="62"/>
      <c r="J8" s="19"/>
      <c r="K8" s="19"/>
      <c r="L8" s="19"/>
      <c r="M8" s="19"/>
      <c r="N8" s="19"/>
      <c r="O8" s="19"/>
    </row>
    <row r="9" spans="1:15" ht="16.5" thickTop="1" x14ac:dyDescent="0.25">
      <c r="A9" s="10" t="s">
        <v>4</v>
      </c>
      <c r="B9" s="11">
        <f>B8*B12</f>
        <v>0</v>
      </c>
      <c r="C9" s="12">
        <f>C8*B12</f>
        <v>0</v>
      </c>
      <c r="D9" s="12">
        <f>D8*B12</f>
        <v>0</v>
      </c>
      <c r="E9" s="12">
        <f>E8*B12</f>
        <v>0</v>
      </c>
      <c r="F9" s="12">
        <f>F8*B12</f>
        <v>0</v>
      </c>
      <c r="G9" s="12">
        <f>G8*B12</f>
        <v>0</v>
      </c>
      <c r="H9" s="13">
        <f>H8*B12</f>
        <v>0</v>
      </c>
      <c r="J9" s="19"/>
      <c r="K9" s="19"/>
      <c r="L9" s="19"/>
      <c r="M9" s="19"/>
      <c r="N9" s="19"/>
      <c r="O9" s="19"/>
    </row>
    <row r="10" spans="1:15" x14ac:dyDescent="0.25">
      <c r="A10" s="10" t="s">
        <v>26</v>
      </c>
      <c r="B10" s="14">
        <f>SUM(H5,B9)</f>
        <v>0</v>
      </c>
      <c r="C10" s="15">
        <f>SUM(H5,B9:C9)</f>
        <v>0</v>
      </c>
      <c r="D10" s="15">
        <f>SUM(H5,B9:D9)</f>
        <v>0</v>
      </c>
      <c r="E10" s="15">
        <f>SUM(H5,B9:E9)</f>
        <v>0</v>
      </c>
      <c r="F10" s="15">
        <f>SUM(H5,B9:F9)</f>
        <v>0</v>
      </c>
      <c r="G10" s="15">
        <f>SUM(H5,B9:G9)</f>
        <v>0</v>
      </c>
      <c r="H10" s="16">
        <f>SUM(H5,B9:H9)</f>
        <v>0</v>
      </c>
      <c r="J10" s="20"/>
      <c r="K10" s="20"/>
      <c r="L10" s="20"/>
      <c r="M10" s="20"/>
      <c r="N10" s="20"/>
      <c r="O10" s="20"/>
    </row>
    <row r="11" spans="1:15" ht="16.149999999999999" customHeight="1" thickBot="1" x14ac:dyDescent="0.3">
      <c r="A11" s="17"/>
      <c r="B11" s="18"/>
      <c r="C11" s="18"/>
      <c r="D11" s="18"/>
      <c r="E11" s="18"/>
      <c r="F11" s="18"/>
      <c r="G11" s="18"/>
      <c r="H11" s="18"/>
    </row>
    <row r="12" spans="1:15" ht="50.45" customHeight="1" thickTop="1" thickBot="1" x14ac:dyDescent="0.3">
      <c r="A12" s="59" t="s">
        <v>40</v>
      </c>
      <c r="B12" s="63"/>
      <c r="C12" s="60"/>
      <c r="D12" s="30" t="s">
        <v>10</v>
      </c>
      <c r="E12" s="22">
        <f>SUM(B3:H3,B8:H8)</f>
        <v>0</v>
      </c>
      <c r="F12" s="61"/>
      <c r="G12" s="59" t="s">
        <v>58</v>
      </c>
      <c r="H12" s="21"/>
    </row>
    <row r="13" spans="1:15" ht="50.45" customHeight="1" thickTop="1" thickBot="1" x14ac:dyDescent="0.3">
      <c r="A13" s="59" t="s">
        <v>41</v>
      </c>
      <c r="B13" s="63"/>
      <c r="C13" s="60"/>
      <c r="D13" s="30" t="s">
        <v>34</v>
      </c>
      <c r="E13" s="22">
        <f>SUM(B4:H4,B9:H9)</f>
        <v>0</v>
      </c>
      <c r="F13" s="61"/>
      <c r="G13" s="59" t="s">
        <v>53</v>
      </c>
      <c r="H13" s="58">
        <v>2087</v>
      </c>
    </row>
    <row r="14" spans="1:15" ht="48.75" thickTop="1" thickBot="1" x14ac:dyDescent="0.3">
      <c r="A14" s="59" t="s">
        <v>45</v>
      </c>
      <c r="B14" s="21">
        <v>0</v>
      </c>
      <c r="C14" s="61"/>
      <c r="D14" s="61"/>
      <c r="E14" s="61"/>
      <c r="F14" s="61"/>
      <c r="G14" s="59" t="s">
        <v>52</v>
      </c>
      <c r="H14" s="22">
        <f>H12/H13</f>
        <v>0</v>
      </c>
    </row>
    <row r="15" spans="1:15" ht="33" thickTop="1" thickBot="1" x14ac:dyDescent="0.3">
      <c r="A15" s="24" t="s">
        <v>46</v>
      </c>
      <c r="B15" s="21">
        <v>0</v>
      </c>
    </row>
    <row r="16" spans="1:15" ht="17.25" thickTop="1" thickBot="1" x14ac:dyDescent="0.3">
      <c r="A16" s="17"/>
      <c r="B16" s="17"/>
      <c r="C16" s="17"/>
      <c r="D16" s="17"/>
      <c r="E16" s="17"/>
      <c r="F16" s="17"/>
      <c r="G16" s="17"/>
      <c r="H16" s="17"/>
    </row>
    <row r="17" spans="1:5" ht="31.15" customHeight="1" thickBot="1" x14ac:dyDescent="0.3">
      <c r="A17" s="24" t="s">
        <v>37</v>
      </c>
      <c r="B17" s="25" t="e">
        <f>511/B12</f>
        <v>#DIV/0!</v>
      </c>
      <c r="C17" s="17"/>
      <c r="D17" s="17"/>
      <c r="E17" s="17"/>
    </row>
    <row r="18" spans="1:5" ht="32.450000000000003" customHeight="1" thickBot="1" x14ac:dyDescent="0.3">
      <c r="A18" s="24" t="s">
        <v>38</v>
      </c>
      <c r="B18" s="25" t="e">
        <f>200/(0.6667*B12)</f>
        <v>#DIV/0!</v>
      </c>
      <c r="C18" s="17"/>
      <c r="D18" s="17"/>
      <c r="E18" s="17"/>
    </row>
  </sheetData>
  <phoneticPr fontId="1" type="noConversion"/>
  <pageMargins left="0.7" right="0.7" top="0.75" bottom="0.75" header="0.3" footer="0.3"/>
  <pageSetup scale="92" orientation="portrait" r:id="rId1"/>
  <colBreaks count="1" manualBreakCount="1">
    <brk id="8"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EA5DC-642D-4934-A35D-0341C17E2F9B}">
  <dimension ref="A1:H30"/>
  <sheetViews>
    <sheetView zoomScaleNormal="100" workbookViewId="0"/>
  </sheetViews>
  <sheetFormatPr defaultRowHeight="15" x14ac:dyDescent="0.25"/>
  <cols>
    <col min="1" max="1" width="24.85546875" customWidth="1"/>
    <col min="2" max="8" width="13.7109375" customWidth="1"/>
  </cols>
  <sheetData>
    <row r="1" spans="1:8" ht="21" x14ac:dyDescent="0.35">
      <c r="A1" s="40" t="s">
        <v>57</v>
      </c>
      <c r="B1" s="40"/>
      <c r="C1" s="40"/>
      <c r="D1" s="40"/>
      <c r="E1" s="40"/>
      <c r="F1" s="40"/>
      <c r="G1" s="40"/>
      <c r="H1" s="40"/>
    </row>
    <row r="2" spans="1:8" ht="15.75" thickBot="1" x14ac:dyDescent="0.3">
      <c r="A2" s="6" t="s">
        <v>0</v>
      </c>
      <c r="B2" s="31" t="s">
        <v>12</v>
      </c>
      <c r="C2" s="31" t="s">
        <v>13</v>
      </c>
      <c r="D2" s="31" t="s">
        <v>14</v>
      </c>
      <c r="E2" s="31" t="s">
        <v>15</v>
      </c>
      <c r="F2" s="31" t="s">
        <v>16</v>
      </c>
      <c r="G2" s="31" t="s">
        <v>17</v>
      </c>
      <c r="H2" s="31" t="s">
        <v>18</v>
      </c>
    </row>
    <row r="3" spans="1:8" x14ac:dyDescent="0.25">
      <c r="A3" s="5" t="s">
        <v>1</v>
      </c>
      <c r="B3" s="32">
        <f>Calculator!B3</f>
        <v>0</v>
      </c>
      <c r="C3" s="33">
        <f>Calculator!C3</f>
        <v>0</v>
      </c>
      <c r="D3" s="33">
        <f>Calculator!D3</f>
        <v>0</v>
      </c>
      <c r="E3" s="33">
        <f>Calculator!E3</f>
        <v>0</v>
      </c>
      <c r="F3" s="33">
        <f>Calculator!F3</f>
        <v>0</v>
      </c>
      <c r="G3" s="33">
        <f>Calculator!G3</f>
        <v>0</v>
      </c>
      <c r="H3" s="34">
        <f>Calculator!H3</f>
        <v>0</v>
      </c>
    </row>
    <row r="4" spans="1:8" x14ac:dyDescent="0.25">
      <c r="A4" s="5" t="s">
        <v>4</v>
      </c>
      <c r="B4" s="35">
        <f>B3*E21</f>
        <v>0</v>
      </c>
      <c r="C4" s="36">
        <f>C3*E21</f>
        <v>0</v>
      </c>
      <c r="D4" s="36">
        <f>D3*E21</f>
        <v>0</v>
      </c>
      <c r="E4" s="36">
        <f>E3*E21</f>
        <v>0</v>
      </c>
      <c r="F4" s="36">
        <f>F3*E21</f>
        <v>0</v>
      </c>
      <c r="G4" s="36">
        <f>G3*E21</f>
        <v>0</v>
      </c>
      <c r="H4" s="37">
        <f>H3*E21</f>
        <v>0</v>
      </c>
    </row>
    <row r="5" spans="1:8" x14ac:dyDescent="0.25">
      <c r="A5" s="5" t="s">
        <v>26</v>
      </c>
      <c r="B5" s="35">
        <f>B4</f>
        <v>0</v>
      </c>
      <c r="C5" s="36">
        <f>SUM(B4:C4)</f>
        <v>0</v>
      </c>
      <c r="D5" s="36">
        <f>SUM(B4:D4)</f>
        <v>0</v>
      </c>
      <c r="E5" s="36">
        <f>SUM(B4:E4)</f>
        <v>0</v>
      </c>
      <c r="F5" s="36">
        <f>SUM(B4:F4)</f>
        <v>0</v>
      </c>
      <c r="G5" s="36">
        <f>SUM(B4:G4)</f>
        <v>0</v>
      </c>
      <c r="H5" s="37">
        <f>SUM(B4:H4)</f>
        <v>0</v>
      </c>
    </row>
    <row r="6" spans="1:8" x14ac:dyDescent="0.25">
      <c r="A6" s="5" t="s">
        <v>49</v>
      </c>
      <c r="B6" s="43">
        <f t="shared" ref="B6:H6" si="0">MIN(B4,511)</f>
        <v>0</v>
      </c>
      <c r="C6" s="3">
        <f t="shared" si="0"/>
        <v>0</v>
      </c>
      <c r="D6" s="3">
        <f t="shared" si="0"/>
        <v>0</v>
      </c>
      <c r="E6" s="3">
        <f t="shared" si="0"/>
        <v>0</v>
      </c>
      <c r="F6" s="3">
        <f t="shared" si="0"/>
        <v>0</v>
      </c>
      <c r="G6" s="3">
        <f t="shared" si="0"/>
        <v>0</v>
      </c>
      <c r="H6" s="44">
        <f t="shared" si="0"/>
        <v>0</v>
      </c>
    </row>
    <row r="7" spans="1:8" x14ac:dyDescent="0.25">
      <c r="A7" s="48" t="s">
        <v>50</v>
      </c>
      <c r="B7" s="49">
        <f>B6+Calculator!B14</f>
        <v>0</v>
      </c>
      <c r="C7" s="50">
        <f>SUM(B6:C6)+Calculator!B14</f>
        <v>0</v>
      </c>
      <c r="D7" s="50">
        <f>SUM(B6:D6)+Calculator!B14</f>
        <v>0</v>
      </c>
      <c r="E7" s="50">
        <f>SUM(B6:E6)+Calculator!B14</f>
        <v>0</v>
      </c>
      <c r="F7" s="50">
        <f>SUM(B6:F6)+Calculator!B14</f>
        <v>0</v>
      </c>
      <c r="G7" s="50">
        <f>SUM(B6:G6)+Calculator!B14</f>
        <v>0</v>
      </c>
      <c r="H7" s="51">
        <f>SUM(B6:H6)+Calculator!B14</f>
        <v>0</v>
      </c>
    </row>
    <row r="8" spans="1:8" x14ac:dyDescent="0.25">
      <c r="A8" s="6" t="s">
        <v>42</v>
      </c>
      <c r="B8" s="3">
        <f>MAX(B4-B6,0)</f>
        <v>0</v>
      </c>
      <c r="C8" s="3">
        <f t="shared" ref="C8:H8" si="1">MAX(C4-C6,0)</f>
        <v>0</v>
      </c>
      <c r="D8" s="3">
        <f t="shared" si="1"/>
        <v>0</v>
      </c>
      <c r="E8" s="3">
        <f t="shared" si="1"/>
        <v>0</v>
      </c>
      <c r="F8" s="3">
        <f t="shared" si="1"/>
        <v>0</v>
      </c>
      <c r="G8" s="3">
        <f t="shared" si="1"/>
        <v>0</v>
      </c>
      <c r="H8" s="3">
        <f t="shared" si="1"/>
        <v>0</v>
      </c>
    </row>
    <row r="9" spans="1:8" x14ac:dyDescent="0.25">
      <c r="A9" s="6" t="s">
        <v>43</v>
      </c>
      <c r="B9" s="3">
        <f>MAX(0,B5-5110)</f>
        <v>0</v>
      </c>
      <c r="C9" s="3">
        <f t="shared" ref="C9:H9" si="2">MAX(0,C5-5110)</f>
        <v>0</v>
      </c>
      <c r="D9" s="3">
        <f t="shared" si="2"/>
        <v>0</v>
      </c>
      <c r="E9" s="3">
        <f t="shared" si="2"/>
        <v>0</v>
      </c>
      <c r="F9" s="3">
        <f t="shared" si="2"/>
        <v>0</v>
      </c>
      <c r="G9" s="3">
        <f t="shared" si="2"/>
        <v>0</v>
      </c>
      <c r="H9" s="3">
        <f t="shared" si="2"/>
        <v>0</v>
      </c>
    </row>
    <row r="10" spans="1:8" x14ac:dyDescent="0.25">
      <c r="A10" s="1"/>
      <c r="B10" s="1"/>
      <c r="C10" s="1"/>
      <c r="D10" s="1"/>
      <c r="E10" s="1"/>
      <c r="F10" s="1"/>
      <c r="G10" s="1"/>
      <c r="H10" s="1"/>
    </row>
    <row r="11" spans="1:8" ht="15.75" thickBot="1" x14ac:dyDescent="0.3">
      <c r="A11" s="6" t="s">
        <v>2</v>
      </c>
      <c r="B11" s="31" t="s">
        <v>19</v>
      </c>
      <c r="C11" s="31" t="s">
        <v>20</v>
      </c>
      <c r="D11" s="31" t="s">
        <v>21</v>
      </c>
      <c r="E11" s="31" t="s">
        <v>22</v>
      </c>
      <c r="F11" s="31" t="s">
        <v>23</v>
      </c>
      <c r="G11" s="31" t="s">
        <v>24</v>
      </c>
      <c r="H11" s="31" t="s">
        <v>25</v>
      </c>
    </row>
    <row r="12" spans="1:8" x14ac:dyDescent="0.25">
      <c r="A12" s="5" t="s">
        <v>1</v>
      </c>
      <c r="B12" s="32">
        <f>Calculator!B8</f>
        <v>0</v>
      </c>
      <c r="C12" s="33">
        <f>Calculator!C8</f>
        <v>0</v>
      </c>
      <c r="D12" s="33">
        <f>Calculator!D8</f>
        <v>0</v>
      </c>
      <c r="E12" s="33">
        <f>Calculator!E8</f>
        <v>0</v>
      </c>
      <c r="F12" s="33">
        <f>Calculator!F8</f>
        <v>0</v>
      </c>
      <c r="G12" s="33">
        <f>Calculator!G8</f>
        <v>0</v>
      </c>
      <c r="H12" s="34">
        <f>Calculator!H8</f>
        <v>0</v>
      </c>
    </row>
    <row r="13" spans="1:8" x14ac:dyDescent="0.25">
      <c r="A13" s="5" t="s">
        <v>4</v>
      </c>
      <c r="B13" s="35">
        <f>B12*E21</f>
        <v>0</v>
      </c>
      <c r="C13" s="36">
        <f>C12*E21</f>
        <v>0</v>
      </c>
      <c r="D13" s="36">
        <f>D12*E21</f>
        <v>0</v>
      </c>
      <c r="E13" s="36">
        <f>E12*E21</f>
        <v>0</v>
      </c>
      <c r="F13" s="36">
        <f>F12*E21</f>
        <v>0</v>
      </c>
      <c r="G13" s="36">
        <f>G12*E21</f>
        <v>0</v>
      </c>
      <c r="H13" s="37">
        <f>H12*E21</f>
        <v>0</v>
      </c>
    </row>
    <row r="14" spans="1:8" x14ac:dyDescent="0.25">
      <c r="A14" s="5" t="s">
        <v>26</v>
      </c>
      <c r="B14" s="35">
        <f>SUM(H5,B13)</f>
        <v>0</v>
      </c>
      <c r="C14" s="36">
        <f>SUM(H5,B13:C13)</f>
        <v>0</v>
      </c>
      <c r="D14" s="36">
        <f>SUM(H5,B13:D13)</f>
        <v>0</v>
      </c>
      <c r="E14" s="36">
        <f>SUM(H5,B13:E13)</f>
        <v>0</v>
      </c>
      <c r="F14" s="36">
        <f>SUM(H5,B13:F13)</f>
        <v>0</v>
      </c>
      <c r="G14" s="36">
        <f>SUM(H5,B13:G13)</f>
        <v>0</v>
      </c>
      <c r="H14" s="37">
        <f>SUM(H5,B13:H13)</f>
        <v>0</v>
      </c>
    </row>
    <row r="15" spans="1:8" x14ac:dyDescent="0.25">
      <c r="A15" s="5" t="s">
        <v>49</v>
      </c>
      <c r="B15" s="43">
        <f t="shared" ref="B15:H15" si="3">MIN(B13,511)</f>
        <v>0</v>
      </c>
      <c r="C15" s="3">
        <f t="shared" si="3"/>
        <v>0</v>
      </c>
      <c r="D15" s="3">
        <f t="shared" si="3"/>
        <v>0</v>
      </c>
      <c r="E15" s="3">
        <f t="shared" si="3"/>
        <v>0</v>
      </c>
      <c r="F15" s="3">
        <f t="shared" si="3"/>
        <v>0</v>
      </c>
      <c r="G15" s="3">
        <f t="shared" si="3"/>
        <v>0</v>
      </c>
      <c r="H15" s="44">
        <f t="shared" si="3"/>
        <v>0</v>
      </c>
    </row>
    <row r="16" spans="1:8" ht="15.75" thickBot="1" x14ac:dyDescent="0.3">
      <c r="A16" s="48" t="s">
        <v>50</v>
      </c>
      <c r="B16" s="45">
        <f>SUM(H7,B15)</f>
        <v>0</v>
      </c>
      <c r="C16" s="46">
        <f>SUM(H7,B15:C15)</f>
        <v>0</v>
      </c>
      <c r="D16" s="46">
        <f>SUM(H7,B15:D15)</f>
        <v>0</v>
      </c>
      <c r="E16" s="46">
        <f>SUM(H7,B15:E15)</f>
        <v>0</v>
      </c>
      <c r="F16" s="46">
        <f>SUM(H7,B15:F15)</f>
        <v>0</v>
      </c>
      <c r="G16" s="46">
        <f>SUM(H7,B15:G15)</f>
        <v>0</v>
      </c>
      <c r="H16" s="47">
        <f>SUM(H7,B15:H15)</f>
        <v>0</v>
      </c>
    </row>
    <row r="17" spans="1:8" x14ac:dyDescent="0.25">
      <c r="A17" s="48" t="s">
        <v>42</v>
      </c>
      <c r="B17" s="3">
        <f>MAX(B13-B15,0)</f>
        <v>0</v>
      </c>
      <c r="C17" s="3">
        <f t="shared" ref="C17:H17" si="4">MAX(C13-C15,0)</f>
        <v>0</v>
      </c>
      <c r="D17" s="3">
        <f t="shared" si="4"/>
        <v>0</v>
      </c>
      <c r="E17" s="3">
        <f t="shared" si="4"/>
        <v>0</v>
      </c>
      <c r="F17" s="3">
        <f t="shared" si="4"/>
        <v>0</v>
      </c>
      <c r="G17" s="3">
        <f t="shared" si="4"/>
        <v>0</v>
      </c>
      <c r="H17" s="3">
        <f t="shared" si="4"/>
        <v>0</v>
      </c>
    </row>
    <row r="18" spans="1:8" x14ac:dyDescent="0.25">
      <c r="A18" s="48" t="s">
        <v>43</v>
      </c>
      <c r="B18" s="3">
        <f>MAX(0,B14-5110)</f>
        <v>0</v>
      </c>
      <c r="C18" s="3">
        <f t="shared" ref="C18:H18" si="5">MAX(0,C14-5110)</f>
        <v>0</v>
      </c>
      <c r="D18" s="3">
        <f t="shared" si="5"/>
        <v>0</v>
      </c>
      <c r="E18" s="3">
        <f t="shared" si="5"/>
        <v>0</v>
      </c>
      <c r="F18" s="3">
        <f t="shared" si="5"/>
        <v>0</v>
      </c>
      <c r="G18" s="3">
        <f t="shared" si="5"/>
        <v>0</v>
      </c>
      <c r="H18" s="3">
        <f t="shared" si="5"/>
        <v>0</v>
      </c>
    </row>
    <row r="19" spans="1:8" ht="15.75" thickBot="1" x14ac:dyDescent="0.3">
      <c r="A19" s="1"/>
      <c r="B19" s="1"/>
      <c r="C19" s="1"/>
      <c r="D19" s="1"/>
      <c r="E19" s="1"/>
      <c r="F19" s="1"/>
      <c r="G19" s="1"/>
      <c r="H19" s="1"/>
    </row>
    <row r="20" spans="1:8" x14ac:dyDescent="0.25">
      <c r="A20" s="5" t="s">
        <v>10</v>
      </c>
      <c r="B20" s="38">
        <f>SUM(B3:H3,B12:H12)</f>
        <v>0</v>
      </c>
      <c r="C20" s="1"/>
      <c r="D20" s="54"/>
      <c r="E20" s="6" t="s">
        <v>8</v>
      </c>
      <c r="F20" s="6" t="s">
        <v>28</v>
      </c>
      <c r="G20" s="6" t="s">
        <v>47</v>
      </c>
    </row>
    <row r="21" spans="1:8" x14ac:dyDescent="0.25">
      <c r="A21" s="5" t="s">
        <v>11</v>
      </c>
      <c r="B21" s="27">
        <f>MIN(B20,F21,80)</f>
        <v>0</v>
      </c>
      <c r="C21" s="1"/>
      <c r="D21" s="54"/>
      <c r="E21" s="36">
        <f>Calculator!B12</f>
        <v>0</v>
      </c>
      <c r="F21" s="36">
        <f>Calculator!B13</f>
        <v>0</v>
      </c>
      <c r="G21" s="36">
        <f>Calculator!B14</f>
        <v>0</v>
      </c>
    </row>
    <row r="22" spans="1:8" x14ac:dyDescent="0.25">
      <c r="A22" s="5" t="s">
        <v>3</v>
      </c>
      <c r="B22" s="39">
        <f>SUM(B4:H4,B13:H13)</f>
        <v>0</v>
      </c>
      <c r="C22" s="1"/>
      <c r="D22" s="1"/>
      <c r="E22" s="1"/>
      <c r="F22" s="1"/>
      <c r="G22" s="1"/>
    </row>
    <row r="23" spans="1:8" ht="14.45" customHeight="1" x14ac:dyDescent="0.25">
      <c r="A23" s="26" t="s">
        <v>7</v>
      </c>
      <c r="B23" s="28">
        <f>MIN(5110, B22,(F21*(E21)))</f>
        <v>0</v>
      </c>
      <c r="C23" s="1"/>
      <c r="D23" s="23"/>
      <c r="E23" s="23"/>
      <c r="F23" s="23"/>
      <c r="G23" s="23"/>
      <c r="H23" s="23"/>
    </row>
    <row r="24" spans="1:8" x14ac:dyDescent="0.25">
      <c r="A24" s="5" t="s">
        <v>9</v>
      </c>
      <c r="B24" s="39">
        <f>SUM(B6:H6,B15:H15)</f>
        <v>0</v>
      </c>
      <c r="C24" s="1"/>
      <c r="D24" s="23"/>
      <c r="E24" s="23"/>
      <c r="F24" s="23"/>
      <c r="G24" s="23"/>
      <c r="H24" s="23"/>
    </row>
    <row r="25" spans="1:8" ht="14.45" customHeight="1" x14ac:dyDescent="0.25">
      <c r="A25" s="5" t="s">
        <v>32</v>
      </c>
      <c r="B25" s="27" t="e">
        <f>511/E21</f>
        <v>#DIV/0!</v>
      </c>
      <c r="D25" s="23"/>
      <c r="E25" s="23"/>
      <c r="F25" s="23"/>
      <c r="G25" s="23"/>
      <c r="H25" s="23"/>
    </row>
    <row r="26" spans="1:8" x14ac:dyDescent="0.25">
      <c r="A26" s="5" t="s">
        <v>31</v>
      </c>
      <c r="B26" s="27" t="e">
        <f>(5110)/(E21)</f>
        <v>#DIV/0!</v>
      </c>
      <c r="D26" s="23"/>
      <c r="E26" s="23"/>
      <c r="F26" s="23"/>
      <c r="G26" s="23"/>
      <c r="H26" s="23"/>
    </row>
    <row r="27" spans="1:8" x14ac:dyDescent="0.25">
      <c r="A27" s="26" t="s">
        <v>35</v>
      </c>
      <c r="B27" s="42">
        <f>MAX(5110-B24,0)</f>
        <v>5110</v>
      </c>
      <c r="D27" s="23"/>
      <c r="E27" s="23"/>
      <c r="F27" s="23"/>
      <c r="G27" s="23"/>
      <c r="H27" s="23"/>
    </row>
    <row r="28" spans="1:8" x14ac:dyDescent="0.25">
      <c r="A28" s="52" t="s">
        <v>36</v>
      </c>
      <c r="B28" s="55">
        <f>IF(B20&lt;F21,(B27/E21),0)</f>
        <v>0</v>
      </c>
      <c r="D28" s="23"/>
      <c r="E28" s="23"/>
      <c r="F28" s="23"/>
      <c r="G28" s="23"/>
      <c r="H28" s="23"/>
    </row>
    <row r="29" spans="1:8" x14ac:dyDescent="0.25">
      <c r="A29" s="53" t="s">
        <v>44</v>
      </c>
      <c r="B29" s="3">
        <f>SUM(B8:H8,B17:H17)</f>
        <v>0</v>
      </c>
    </row>
    <row r="30" spans="1:8" x14ac:dyDescent="0.25">
      <c r="A30" s="53" t="s">
        <v>43</v>
      </c>
      <c r="B30" s="3">
        <f>H18</f>
        <v>0</v>
      </c>
    </row>
  </sheetData>
  <conditionalFormatting sqref="B8:H9">
    <cfRule type="cellIs" dxfId="5" priority="3" operator="greaterThan">
      <formula>0</formula>
    </cfRule>
  </conditionalFormatting>
  <conditionalFormatting sqref="B17:H18">
    <cfRule type="cellIs" dxfId="4" priority="2" operator="greaterThan">
      <formula>0</formula>
    </cfRule>
  </conditionalFormatting>
  <conditionalFormatting sqref="B29:B30">
    <cfRule type="cellIs" dxfId="3" priority="1" operator="greaterThan">
      <formula>0</formula>
    </cfRule>
  </conditionalFormatting>
  <pageMargins left="0.7" right="0.7" top="0.75" bottom="0.75" header="0.3" footer="0.3"/>
  <pageSetup scale="7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86EF9-EDA7-4B1F-8F22-2047BED80BD2}">
  <dimension ref="A1:H32"/>
  <sheetViews>
    <sheetView zoomScaleNormal="100" workbookViewId="0">
      <selection activeCell="I30" sqref="I30"/>
    </sheetView>
  </sheetViews>
  <sheetFormatPr defaultRowHeight="15" x14ac:dyDescent="0.25"/>
  <cols>
    <col min="1" max="1" width="29" customWidth="1"/>
    <col min="2" max="3" width="13.7109375" customWidth="1"/>
    <col min="4" max="4" width="15.42578125" customWidth="1"/>
    <col min="5" max="8" width="13.7109375" customWidth="1"/>
  </cols>
  <sheetData>
    <row r="1" spans="1:8" ht="21" x14ac:dyDescent="0.35">
      <c r="A1" s="40" t="s">
        <v>56</v>
      </c>
      <c r="B1" s="40"/>
      <c r="C1" s="40"/>
      <c r="D1" s="40"/>
      <c r="E1" s="40"/>
      <c r="F1" s="40"/>
      <c r="G1" s="40"/>
      <c r="H1" s="40"/>
    </row>
    <row r="2" spans="1:8" ht="15.75" thickBot="1" x14ac:dyDescent="0.3">
      <c r="A2" s="6" t="s">
        <v>0</v>
      </c>
      <c r="B2" s="31" t="s">
        <v>12</v>
      </c>
      <c r="C2" s="31" t="s">
        <v>13</v>
      </c>
      <c r="D2" s="31" t="s">
        <v>14</v>
      </c>
      <c r="E2" s="31" t="s">
        <v>15</v>
      </c>
      <c r="F2" s="31" t="s">
        <v>16</v>
      </c>
      <c r="G2" s="31" t="s">
        <v>17</v>
      </c>
      <c r="H2" s="31" t="s">
        <v>18</v>
      </c>
    </row>
    <row r="3" spans="1:8" x14ac:dyDescent="0.25">
      <c r="A3" s="5" t="s">
        <v>1</v>
      </c>
      <c r="B3" s="32">
        <f>Calculator!B3</f>
        <v>0</v>
      </c>
      <c r="C3" s="33">
        <f>Calculator!C3</f>
        <v>0</v>
      </c>
      <c r="D3" s="33">
        <f>Calculator!D3</f>
        <v>0</v>
      </c>
      <c r="E3" s="33">
        <f>Calculator!E3</f>
        <v>0</v>
      </c>
      <c r="F3" s="33">
        <f>Calculator!F3</f>
        <v>0</v>
      </c>
      <c r="G3" s="33">
        <f>Calculator!G3</f>
        <v>0</v>
      </c>
      <c r="H3" s="34">
        <f>Calculator!H3</f>
        <v>0</v>
      </c>
    </row>
    <row r="4" spans="1:8" x14ac:dyDescent="0.25">
      <c r="A4" s="5" t="s">
        <v>4</v>
      </c>
      <c r="B4" s="35">
        <f>B3*E23</f>
        <v>0</v>
      </c>
      <c r="C4" s="36">
        <f>C3*E23</f>
        <v>0</v>
      </c>
      <c r="D4" s="36">
        <f>D3*E23</f>
        <v>0</v>
      </c>
      <c r="E4" s="36">
        <f>E3*E23</f>
        <v>0</v>
      </c>
      <c r="F4" s="36">
        <f>F3*E23</f>
        <v>0</v>
      </c>
      <c r="G4" s="36">
        <f>G3*E23</f>
        <v>0</v>
      </c>
      <c r="H4" s="37">
        <f>H3*E23</f>
        <v>0</v>
      </c>
    </row>
    <row r="5" spans="1:8" x14ac:dyDescent="0.25">
      <c r="A5" s="5" t="s">
        <v>5</v>
      </c>
      <c r="B5" s="35">
        <f t="shared" ref="B5:H5" si="0">B4*0.6667</f>
        <v>0</v>
      </c>
      <c r="C5" s="36">
        <f t="shared" si="0"/>
        <v>0</v>
      </c>
      <c r="D5" s="36">
        <f t="shared" si="0"/>
        <v>0</v>
      </c>
      <c r="E5" s="36">
        <f t="shared" si="0"/>
        <v>0</v>
      </c>
      <c r="F5" s="36">
        <f t="shared" si="0"/>
        <v>0</v>
      </c>
      <c r="G5" s="36">
        <f t="shared" si="0"/>
        <v>0</v>
      </c>
      <c r="H5" s="37">
        <f t="shared" si="0"/>
        <v>0</v>
      </c>
    </row>
    <row r="6" spans="1:8" x14ac:dyDescent="0.25">
      <c r="A6" s="5" t="s">
        <v>54</v>
      </c>
      <c r="B6" s="35">
        <f>B5</f>
        <v>0</v>
      </c>
      <c r="C6" s="36">
        <f>SUM(B5:C5)</f>
        <v>0</v>
      </c>
      <c r="D6" s="36">
        <f>SUM(B5:D5)</f>
        <v>0</v>
      </c>
      <c r="E6" s="36">
        <f>SUM(B5:E5)</f>
        <v>0</v>
      </c>
      <c r="F6" s="36">
        <f>SUM(B5:F5)</f>
        <v>0</v>
      </c>
      <c r="G6" s="36">
        <f>SUM(B5:G5)</f>
        <v>0</v>
      </c>
      <c r="H6" s="37">
        <f>SUM(B5:H5)</f>
        <v>0</v>
      </c>
    </row>
    <row r="7" spans="1:8" x14ac:dyDescent="0.25">
      <c r="A7" s="5" t="s">
        <v>51</v>
      </c>
      <c r="B7" s="43">
        <f>MIN(B5,200)</f>
        <v>0</v>
      </c>
      <c r="C7" s="3">
        <f t="shared" ref="C7:H7" si="1">MIN(C5,200)</f>
        <v>0</v>
      </c>
      <c r="D7" s="3">
        <f t="shared" si="1"/>
        <v>0</v>
      </c>
      <c r="E7" s="3">
        <f t="shared" si="1"/>
        <v>0</v>
      </c>
      <c r="F7" s="3">
        <f t="shared" si="1"/>
        <v>0</v>
      </c>
      <c r="G7" s="3">
        <f t="shared" si="1"/>
        <v>0</v>
      </c>
      <c r="H7" s="44">
        <f t="shared" si="1"/>
        <v>0</v>
      </c>
    </row>
    <row r="8" spans="1:8" ht="15.75" thickBot="1" x14ac:dyDescent="0.3">
      <c r="A8" s="5" t="s">
        <v>55</v>
      </c>
      <c r="B8" s="45">
        <f>B7+Calculator!B15</f>
        <v>0</v>
      </c>
      <c r="C8" s="46">
        <f>SUM(B7:C7)+Calculator!B15</f>
        <v>0</v>
      </c>
      <c r="D8" s="46">
        <f>SUM(B7:D7)+Calculator!B15</f>
        <v>0</v>
      </c>
      <c r="E8" s="46">
        <f>SUM(B7:E7)+Calculator!B15</f>
        <v>0</v>
      </c>
      <c r="F8" s="46">
        <f>SUM(B7:F7)+Calculator!B15</f>
        <v>0</v>
      </c>
      <c r="G8" s="46">
        <f>SUM(B7:G7)+Calculator!B15</f>
        <v>0</v>
      </c>
      <c r="H8" s="47">
        <f>SUM(B7:H7)+Calculator!B15</f>
        <v>0</v>
      </c>
    </row>
    <row r="9" spans="1:8" x14ac:dyDescent="0.25">
      <c r="A9" s="6" t="s">
        <v>42</v>
      </c>
      <c r="B9" s="3">
        <f>MAX(B5-B7,0)</f>
        <v>0</v>
      </c>
      <c r="C9" s="3">
        <f t="shared" ref="C9:H9" si="2">MAX(C5-C7,0)</f>
        <v>0</v>
      </c>
      <c r="D9" s="3">
        <f t="shared" si="2"/>
        <v>0</v>
      </c>
      <c r="E9" s="3">
        <f t="shared" si="2"/>
        <v>0</v>
      </c>
      <c r="F9" s="3">
        <f t="shared" si="2"/>
        <v>0</v>
      </c>
      <c r="G9" s="3">
        <f t="shared" si="2"/>
        <v>0</v>
      </c>
      <c r="H9" s="3">
        <f t="shared" si="2"/>
        <v>0</v>
      </c>
    </row>
    <row r="10" spans="1:8" x14ac:dyDescent="0.25">
      <c r="A10" s="6" t="s">
        <v>43</v>
      </c>
      <c r="B10" s="3">
        <f>MAX(0,B6-2000)</f>
        <v>0</v>
      </c>
      <c r="C10" s="3">
        <f t="shared" ref="C10:H10" si="3">MAX(0,C6-2000)</f>
        <v>0</v>
      </c>
      <c r="D10" s="3">
        <f t="shared" si="3"/>
        <v>0</v>
      </c>
      <c r="E10" s="3">
        <f t="shared" si="3"/>
        <v>0</v>
      </c>
      <c r="F10" s="3">
        <f t="shared" si="3"/>
        <v>0</v>
      </c>
      <c r="G10" s="3">
        <f t="shared" si="3"/>
        <v>0</v>
      </c>
      <c r="H10" s="3">
        <f t="shared" si="3"/>
        <v>0</v>
      </c>
    </row>
    <row r="11" spans="1:8" x14ac:dyDescent="0.25">
      <c r="A11" s="1"/>
      <c r="B11" s="1"/>
      <c r="C11" s="1"/>
      <c r="D11" s="1"/>
      <c r="E11" s="1"/>
      <c r="F11" s="1"/>
      <c r="G11" s="1"/>
      <c r="H11" s="1"/>
    </row>
    <row r="12" spans="1:8" ht="15.75" thickBot="1" x14ac:dyDescent="0.3">
      <c r="A12" s="6" t="s">
        <v>2</v>
      </c>
      <c r="B12" s="31" t="s">
        <v>19</v>
      </c>
      <c r="C12" s="31" t="s">
        <v>20</v>
      </c>
      <c r="D12" s="31" t="s">
        <v>21</v>
      </c>
      <c r="E12" s="31" t="s">
        <v>22</v>
      </c>
      <c r="F12" s="31" t="s">
        <v>23</v>
      </c>
      <c r="G12" s="31" t="s">
        <v>24</v>
      </c>
      <c r="H12" s="31" t="s">
        <v>25</v>
      </c>
    </row>
    <row r="13" spans="1:8" x14ac:dyDescent="0.25">
      <c r="A13" s="5" t="s">
        <v>1</v>
      </c>
      <c r="B13" s="32">
        <f>Calculator!B8</f>
        <v>0</v>
      </c>
      <c r="C13" s="33">
        <f>Calculator!C8</f>
        <v>0</v>
      </c>
      <c r="D13" s="33">
        <f>Calculator!D8</f>
        <v>0</v>
      </c>
      <c r="E13" s="33">
        <f>Calculator!E8</f>
        <v>0</v>
      </c>
      <c r="F13" s="33">
        <f>Calculator!F8</f>
        <v>0</v>
      </c>
      <c r="G13" s="33">
        <f>Calculator!G8</f>
        <v>0</v>
      </c>
      <c r="H13" s="34">
        <f>Calculator!H8</f>
        <v>0</v>
      </c>
    </row>
    <row r="14" spans="1:8" x14ac:dyDescent="0.25">
      <c r="A14" s="5" t="s">
        <v>4</v>
      </c>
      <c r="B14" s="35">
        <f>B13*E23</f>
        <v>0</v>
      </c>
      <c r="C14" s="36">
        <f>C13*E23</f>
        <v>0</v>
      </c>
      <c r="D14" s="36">
        <f>D13*E23</f>
        <v>0</v>
      </c>
      <c r="E14" s="36">
        <f>E13*E23</f>
        <v>0</v>
      </c>
      <c r="F14" s="36">
        <f>F13*E23</f>
        <v>0</v>
      </c>
      <c r="G14" s="36">
        <f>G13*E23</f>
        <v>0</v>
      </c>
      <c r="H14" s="37">
        <f>H13*E23</f>
        <v>0</v>
      </c>
    </row>
    <row r="15" spans="1:8" x14ac:dyDescent="0.25">
      <c r="A15" s="5" t="s">
        <v>5</v>
      </c>
      <c r="B15" s="35">
        <f t="shared" ref="B15:H15" si="4">B14*0.6667</f>
        <v>0</v>
      </c>
      <c r="C15" s="36">
        <f t="shared" si="4"/>
        <v>0</v>
      </c>
      <c r="D15" s="36">
        <f t="shared" si="4"/>
        <v>0</v>
      </c>
      <c r="E15" s="36">
        <f t="shared" si="4"/>
        <v>0</v>
      </c>
      <c r="F15" s="36">
        <f t="shared" si="4"/>
        <v>0</v>
      </c>
      <c r="G15" s="36">
        <f t="shared" si="4"/>
        <v>0</v>
      </c>
      <c r="H15" s="37">
        <f t="shared" si="4"/>
        <v>0</v>
      </c>
    </row>
    <row r="16" spans="1:8" x14ac:dyDescent="0.25">
      <c r="A16" s="5" t="s">
        <v>54</v>
      </c>
      <c r="B16" s="35">
        <f>SUM(H6,B15)</f>
        <v>0</v>
      </c>
      <c r="C16" s="36">
        <f>SUM(H6,B15:C15)</f>
        <v>0</v>
      </c>
      <c r="D16" s="36">
        <f>SUM(H6,B15:D15)</f>
        <v>0</v>
      </c>
      <c r="E16" s="36">
        <f>SUM(H6,B15:E15)</f>
        <v>0</v>
      </c>
      <c r="F16" s="36">
        <f>SUM(H6,B15:F15)</f>
        <v>0</v>
      </c>
      <c r="G16" s="36">
        <f>SUM(H6,B15:G15)</f>
        <v>0</v>
      </c>
      <c r="H16" s="37">
        <f>SUM(H6,B15:H15)</f>
        <v>0</v>
      </c>
    </row>
    <row r="17" spans="1:8" x14ac:dyDescent="0.25">
      <c r="A17" s="5" t="s">
        <v>51</v>
      </c>
      <c r="B17" s="43">
        <f>MIN(B15,200)</f>
        <v>0</v>
      </c>
      <c r="C17" s="3">
        <f t="shared" ref="C17:H17" si="5">MIN(C15,200)</f>
        <v>0</v>
      </c>
      <c r="D17" s="3">
        <f t="shared" si="5"/>
        <v>0</v>
      </c>
      <c r="E17" s="3">
        <f t="shared" si="5"/>
        <v>0</v>
      </c>
      <c r="F17" s="3">
        <f t="shared" si="5"/>
        <v>0</v>
      </c>
      <c r="G17" s="3">
        <f t="shared" si="5"/>
        <v>0</v>
      </c>
      <c r="H17" s="44">
        <f t="shared" si="5"/>
        <v>0</v>
      </c>
    </row>
    <row r="18" spans="1:8" ht="15.75" thickBot="1" x14ac:dyDescent="0.3">
      <c r="A18" s="5" t="s">
        <v>55</v>
      </c>
      <c r="B18" s="45">
        <f>SUM(H8,B17)</f>
        <v>0</v>
      </c>
      <c r="C18" s="46">
        <f>SUM(H8,B17:C17)</f>
        <v>0</v>
      </c>
      <c r="D18" s="46">
        <f>SUM(H8,B17:D17)</f>
        <v>0</v>
      </c>
      <c r="E18" s="46">
        <f>SUM(H8,B17:E17)</f>
        <v>0</v>
      </c>
      <c r="F18" s="46">
        <f>SUM(H8,B17:F17)</f>
        <v>0</v>
      </c>
      <c r="G18" s="46">
        <f>SUM(H8,B17:G17)</f>
        <v>0</v>
      </c>
      <c r="H18" s="47">
        <f>SUM(H8,B17:H17)</f>
        <v>0</v>
      </c>
    </row>
    <row r="19" spans="1:8" x14ac:dyDescent="0.25">
      <c r="A19" s="6" t="s">
        <v>42</v>
      </c>
      <c r="B19" s="3">
        <f>MAX(B15-B17,0)</f>
        <v>0</v>
      </c>
      <c r="C19" s="3">
        <f t="shared" ref="C19:H19" si="6">MAX(C15-C17,0)</f>
        <v>0</v>
      </c>
      <c r="D19" s="3">
        <f t="shared" si="6"/>
        <v>0</v>
      </c>
      <c r="E19" s="3">
        <f t="shared" si="6"/>
        <v>0</v>
      </c>
      <c r="F19" s="3">
        <f t="shared" si="6"/>
        <v>0</v>
      </c>
      <c r="G19" s="3">
        <f t="shared" si="6"/>
        <v>0</v>
      </c>
      <c r="H19" s="3">
        <f t="shared" si="6"/>
        <v>0</v>
      </c>
    </row>
    <row r="20" spans="1:8" x14ac:dyDescent="0.25">
      <c r="A20" s="6" t="s">
        <v>43</v>
      </c>
      <c r="B20" s="3">
        <f>MAX(0,B16-2000)</f>
        <v>0</v>
      </c>
      <c r="C20" s="3">
        <f t="shared" ref="C20:H20" si="7">MAX(0,C16-2000)</f>
        <v>0</v>
      </c>
      <c r="D20" s="3">
        <f t="shared" si="7"/>
        <v>0</v>
      </c>
      <c r="E20" s="3">
        <f t="shared" si="7"/>
        <v>0</v>
      </c>
      <c r="F20" s="3">
        <f t="shared" si="7"/>
        <v>0</v>
      </c>
      <c r="G20" s="3">
        <f t="shared" si="7"/>
        <v>0</v>
      </c>
      <c r="H20" s="3">
        <f t="shared" si="7"/>
        <v>0</v>
      </c>
    </row>
    <row r="21" spans="1:8" ht="15.75" thickBot="1" x14ac:dyDescent="0.3">
      <c r="A21" s="1"/>
      <c r="B21" s="1"/>
      <c r="C21" s="1"/>
      <c r="D21" s="1"/>
      <c r="E21" s="1"/>
      <c r="F21" s="1"/>
      <c r="G21" s="1"/>
      <c r="H21" s="1"/>
    </row>
    <row r="22" spans="1:8" x14ac:dyDescent="0.25">
      <c r="A22" s="5" t="s">
        <v>10</v>
      </c>
      <c r="B22" s="38">
        <f>SUM(B3:H3,B13:H13)</f>
        <v>0</v>
      </c>
      <c r="C22" s="1"/>
      <c r="D22" s="6" t="s">
        <v>39</v>
      </c>
      <c r="E22" s="6" t="s">
        <v>8</v>
      </c>
      <c r="F22" s="6" t="s">
        <v>28</v>
      </c>
      <c r="G22" s="6" t="s">
        <v>48</v>
      </c>
    </row>
    <row r="23" spans="1:8" x14ac:dyDescent="0.25">
      <c r="A23" s="5" t="s">
        <v>11</v>
      </c>
      <c r="B23" s="27">
        <f>MIN(B22,F23,80)</f>
        <v>0</v>
      </c>
      <c r="C23" s="1"/>
      <c r="D23" s="2">
        <f>E23*0.6667</f>
        <v>0</v>
      </c>
      <c r="E23" s="36">
        <f>Calculator!B12</f>
        <v>0</v>
      </c>
      <c r="F23" s="36">
        <f>Calculator!B13</f>
        <v>0</v>
      </c>
      <c r="G23" s="36">
        <f>Calculator!B15</f>
        <v>0</v>
      </c>
    </row>
    <row r="24" spans="1:8" x14ac:dyDescent="0.25">
      <c r="A24" s="5" t="s">
        <v>3</v>
      </c>
      <c r="B24" s="39">
        <f>SUM(B4:H4,B14:H14)</f>
        <v>0</v>
      </c>
      <c r="C24" s="1"/>
      <c r="D24" s="1"/>
      <c r="E24" s="1"/>
      <c r="F24" s="1"/>
      <c r="G24" s="1"/>
    </row>
    <row r="25" spans="1:8" x14ac:dyDescent="0.25">
      <c r="A25" s="5" t="s">
        <v>6</v>
      </c>
      <c r="B25" s="39">
        <f>SUM(C5:H5,B15:H15)</f>
        <v>0</v>
      </c>
      <c r="C25" s="1"/>
      <c r="D25" s="41"/>
      <c r="E25" s="41"/>
      <c r="F25" s="41"/>
      <c r="G25" s="41"/>
      <c r="H25" s="41"/>
    </row>
    <row r="26" spans="1:8" x14ac:dyDescent="0.25">
      <c r="A26" s="26" t="s">
        <v>27</v>
      </c>
      <c r="B26" s="28">
        <f>MIN(2000,(F23*(E23*0.6667)),SUM(B7:H7,B17:H17))</f>
        <v>0</v>
      </c>
      <c r="C26" s="1"/>
      <c r="D26" s="41"/>
      <c r="E26" s="41"/>
      <c r="F26" s="41"/>
      <c r="G26" s="41"/>
      <c r="H26" s="41"/>
    </row>
    <row r="27" spans="1:8" x14ac:dyDescent="0.25">
      <c r="A27" s="5" t="s">
        <v>29</v>
      </c>
      <c r="B27" s="27" t="e">
        <f>200/(0.6667*E23)</f>
        <v>#DIV/0!</v>
      </c>
      <c r="D27" s="41"/>
      <c r="E27" s="41"/>
      <c r="F27" s="41"/>
      <c r="G27" s="41"/>
      <c r="H27" s="41"/>
    </row>
    <row r="28" spans="1:8" x14ac:dyDescent="0.25">
      <c r="A28" s="5" t="s">
        <v>30</v>
      </c>
      <c r="B28" s="27" t="e">
        <f>(2000)/(E23*0.6667)</f>
        <v>#DIV/0!</v>
      </c>
      <c r="D28" s="41"/>
      <c r="E28" s="41"/>
      <c r="F28" s="41"/>
      <c r="G28" s="41"/>
      <c r="H28" s="41"/>
    </row>
    <row r="29" spans="1:8" x14ac:dyDescent="0.25">
      <c r="A29" s="5" t="s">
        <v>35</v>
      </c>
      <c r="B29" s="42">
        <f>MAX(2000-B26,0)</f>
        <v>2000</v>
      </c>
      <c r="D29" s="41"/>
      <c r="E29" s="41"/>
      <c r="F29" s="41"/>
      <c r="G29" s="41"/>
      <c r="H29" s="41"/>
    </row>
    <row r="30" spans="1:8" ht="15.75" thickBot="1" x14ac:dyDescent="0.3">
      <c r="A30" s="5" t="s">
        <v>36</v>
      </c>
      <c r="B30" s="56">
        <f>IF(B22&lt;F23,(B29/E23),0)</f>
        <v>0</v>
      </c>
      <c r="D30" s="41"/>
      <c r="E30" s="41"/>
      <c r="F30" s="41"/>
      <c r="G30" s="41"/>
      <c r="H30" s="41"/>
    </row>
    <row r="31" spans="1:8" x14ac:dyDescent="0.25">
      <c r="A31" s="53" t="s">
        <v>44</v>
      </c>
      <c r="B31" s="3">
        <f>SUM(B9:H9,B19:H19)</f>
        <v>0</v>
      </c>
      <c r="D31" s="41"/>
      <c r="E31" s="41"/>
      <c r="F31" s="41"/>
      <c r="G31" s="41"/>
      <c r="H31" s="41"/>
    </row>
    <row r="32" spans="1:8" x14ac:dyDescent="0.25">
      <c r="A32" s="53" t="s">
        <v>43</v>
      </c>
      <c r="B32" s="3">
        <f>H20</f>
        <v>0</v>
      </c>
      <c r="D32" s="41"/>
      <c r="E32" s="41"/>
      <c r="F32" s="41"/>
      <c r="G32" s="41"/>
      <c r="H32" s="41"/>
    </row>
  </sheetData>
  <conditionalFormatting sqref="B9:H10">
    <cfRule type="cellIs" dxfId="2" priority="3" operator="greaterThan">
      <formula>0</formula>
    </cfRule>
  </conditionalFormatting>
  <conditionalFormatting sqref="B19:H20">
    <cfRule type="cellIs" dxfId="1" priority="2" operator="greaterThan">
      <formula>0</formula>
    </cfRule>
  </conditionalFormatting>
  <conditionalFormatting sqref="B31:B32">
    <cfRule type="cellIs" dxfId="0" priority="1" operator="greaterThan">
      <formula>0</formula>
    </cfRule>
  </conditionalFormatting>
  <pageMargins left="0.7" right="0.7" top="0.75" bottom="0.75" header="0.3" footer="0.3"/>
  <pageSetup scale="78" orientation="landscape" r:id="rId1"/>
  <colBreaks count="1" manualBreakCount="1">
    <brk id="8"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3F6ED18BB158941A637FB61B4844667" ma:contentTypeVersion="13" ma:contentTypeDescription="Create a new document." ma:contentTypeScope="" ma:versionID="beac9f570ddd9d10db0211e7361115cf">
  <xsd:schema xmlns:xsd="http://www.w3.org/2001/XMLSchema" xmlns:xs="http://www.w3.org/2001/XMLSchema" xmlns:p="http://schemas.microsoft.com/office/2006/metadata/properties" xmlns:ns1="http://schemas.microsoft.com/sharepoint/v3" xmlns:ns3="66780095-3e77-4be1-9501-f99fa1338296" xmlns:ns4="bd0d42a1-3cac-46ac-b14e-063baaeeb0d5" targetNamespace="http://schemas.microsoft.com/office/2006/metadata/properties" ma:root="true" ma:fieldsID="17c7aa0aa894dfed2b35c6545cc3a078" ns1:_="" ns3:_="" ns4:_="">
    <xsd:import namespace="http://schemas.microsoft.com/sharepoint/v3"/>
    <xsd:import namespace="66780095-3e77-4be1-9501-f99fa1338296"/>
    <xsd:import namespace="bd0d42a1-3cac-46ac-b14e-063baaeeb0d5"/>
    <xsd:element name="properties">
      <xsd:complexType>
        <xsd:sequence>
          <xsd:element name="documentManagement">
            <xsd:complexType>
              <xsd:all>
                <xsd:element ref="ns1:_ip_UnifiedCompliancePolicyProperties" minOccurs="0"/>
                <xsd:element ref="ns1:_ip_UnifiedCompliancePolicyUIAction" minOccurs="0"/>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780095-3e77-4be1-9501-f99fa133829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d0d42a1-3cac-46ac-b14e-063baaeeb0d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899E8BC0-AA02-4B4A-823D-9BA103C510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6780095-3e77-4be1-9501-f99fa1338296"/>
    <ds:schemaRef ds:uri="bd0d42a1-3cac-46ac-b14e-063baaeeb0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349576-CD7E-4C80-9A30-A3301E46A6E0}">
  <ds:schemaRefs>
    <ds:schemaRef ds:uri="http://schemas.microsoft.com/sharepoint/v3/contenttype/forms"/>
  </ds:schemaRefs>
</ds:datastoreItem>
</file>

<file path=customXml/itemProps3.xml><?xml version="1.0" encoding="utf-8"?>
<ds:datastoreItem xmlns:ds="http://schemas.openxmlformats.org/officeDocument/2006/customXml" ds:itemID="{2E9C5A63-2062-44E3-8D55-B036CA81C48D}">
  <ds:schemaRefs>
    <ds:schemaRef ds:uri="http://schemas.microsoft.com/office/infopath/2007/PartnerControls"/>
    <ds:schemaRef ds:uri="http://purl.org/dc/elements/1.1/"/>
    <ds:schemaRef ds:uri="http://schemas.microsoft.com/sharepoint/v3"/>
    <ds:schemaRef ds:uri="66780095-3e77-4be1-9501-f99fa1338296"/>
    <ds:schemaRef ds:uri="http://schemas.openxmlformats.org/package/2006/metadata/core-properties"/>
    <ds:schemaRef ds:uri="http://schemas.microsoft.com/office/2006/metadata/properties"/>
    <ds:schemaRef ds:uri="http://purl.org/dc/dcmitype/"/>
    <ds:schemaRef ds:uri="http://schemas.microsoft.com/office/2006/documentManagement/types"/>
    <ds:schemaRef ds:uri="bd0d42a1-3cac-46ac-b14e-063baaeeb0d5"/>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About</vt:lpstr>
      <vt:lpstr>Calculator</vt:lpstr>
      <vt:lpstr>100% rate TC01-TD91,92,93</vt:lpstr>
      <vt:lpstr>Two Thirds rate TC01-TD94,95,96</vt:lpstr>
      <vt:lpstr>Calculator!Print_Area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Families First Coronavirus Response Act Federal Employee leave calculator</dc:title>
  <dc:creator>Schleifstein, Michael - OCFO</dc:creator>
  <cp:lastModifiedBy>Carraway, Antonio A</cp:lastModifiedBy>
  <dcterms:created xsi:type="dcterms:W3CDTF">2020-04-10T20:03:19Z</dcterms:created>
  <dcterms:modified xsi:type="dcterms:W3CDTF">2020-08-05T17:32:36Z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0x01010023F6ED18BB158941A637FB61B4844667</vt:lpwstr>
  </property>
</Properties>
</file>